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lyL\Desktop\"/>
    </mc:Choice>
  </mc:AlternateContent>
  <bookViews>
    <workbookView xWindow="0" yWindow="0" windowWidth="28800" windowHeight="12300"/>
  </bookViews>
  <sheets>
    <sheet name="Rekapitulace stavby" sheetId="1" r:id="rId1"/>
    <sheet name="14 - Odstraňování postrad..." sheetId="2" r:id="rId2"/>
  </sheets>
  <definedNames>
    <definedName name="_xlnm._FilterDatabase" localSheetId="1" hidden="1">'14 - Odstraňování postrad...'!$C$122:$K$199</definedName>
    <definedName name="_xlnm.Print_Titles" localSheetId="1">'14 - Odstraňování postrad...'!$122:$122</definedName>
    <definedName name="_xlnm.Print_Titles" localSheetId="0">'Rekapitulace stavby'!$92:$92</definedName>
    <definedName name="_xlnm.Print_Area" localSheetId="1">'14 - Odstraňování postrad...'!$C$4:$J$76,'14 - Odstraňování postrad...'!$C$82:$J$106,'14 - Odstraňování postrad...'!$C$112:$J$199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99" i="2"/>
  <c r="BH199" i="2"/>
  <c r="BG199" i="2"/>
  <c r="BF199" i="2"/>
  <c r="T199" i="2"/>
  <c r="T198" i="2"/>
  <c r="R199" i="2"/>
  <c r="R198" i="2" s="1"/>
  <c r="P199" i="2"/>
  <c r="P198" i="2" s="1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T193" i="2" s="1"/>
  <c r="R194" i="2"/>
  <c r="R193" i="2" s="1"/>
  <c r="P194" i="2"/>
  <c r="P193" i="2" s="1"/>
  <c r="BI191" i="2"/>
  <c r="BH191" i="2"/>
  <c r="BG191" i="2"/>
  <c r="BF191" i="2"/>
  <c r="T191" i="2"/>
  <c r="T190" i="2" s="1"/>
  <c r="T186" i="2" s="1"/>
  <c r="R191" i="2"/>
  <c r="R190" i="2" s="1"/>
  <c r="P191" i="2"/>
  <c r="P190" i="2" s="1"/>
  <c r="BI188" i="2"/>
  <c r="BH188" i="2"/>
  <c r="BG188" i="2"/>
  <c r="BF188" i="2"/>
  <c r="T188" i="2"/>
  <c r="T187" i="2"/>
  <c r="R188" i="2"/>
  <c r="R187" i="2"/>
  <c r="R186" i="2" s="1"/>
  <c r="P188" i="2"/>
  <c r="P187" i="2" s="1"/>
  <c r="P186" i="2" s="1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J120" i="2"/>
  <c r="F119" i="2"/>
  <c r="F117" i="2"/>
  <c r="E115" i="2"/>
  <c r="J90" i="2"/>
  <c r="F89" i="2"/>
  <c r="F87" i="2"/>
  <c r="E85" i="2"/>
  <c r="J19" i="2"/>
  <c r="E19" i="2"/>
  <c r="J89" i="2" s="1"/>
  <c r="J18" i="2"/>
  <c r="J16" i="2"/>
  <c r="E16" i="2"/>
  <c r="F90" i="2" s="1"/>
  <c r="J15" i="2"/>
  <c r="J10" i="2"/>
  <c r="J117" i="2"/>
  <c r="L90" i="1"/>
  <c r="AM90" i="1"/>
  <c r="AM89" i="1"/>
  <c r="L89" i="1"/>
  <c r="AM87" i="1"/>
  <c r="L87" i="1"/>
  <c r="L85" i="1"/>
  <c r="L84" i="1"/>
  <c r="BK199" i="2"/>
  <c r="J197" i="2"/>
  <c r="BK196" i="2"/>
  <c r="BK191" i="2"/>
  <c r="BK188" i="2"/>
  <c r="J178" i="2"/>
  <c r="J175" i="2"/>
  <c r="BK173" i="2"/>
  <c r="BK172" i="2"/>
  <c r="J170" i="2"/>
  <c r="BK167" i="2"/>
  <c r="BK159" i="2"/>
  <c r="J158" i="2"/>
  <c r="BK153" i="2"/>
  <c r="J150" i="2"/>
  <c r="J149" i="2"/>
  <c r="BK147" i="2"/>
  <c r="BK144" i="2"/>
  <c r="J140" i="2"/>
  <c r="J139" i="2"/>
  <c r="J138" i="2"/>
  <c r="J137" i="2"/>
  <c r="BK136" i="2"/>
  <c r="BK134" i="2"/>
  <c r="J133" i="2"/>
  <c r="J132" i="2"/>
  <c r="J126" i="2"/>
  <c r="BK194" i="2"/>
  <c r="J183" i="2"/>
  <c r="BK182" i="2"/>
  <c r="BK181" i="2"/>
  <c r="BK178" i="2"/>
  <c r="BK174" i="2"/>
  <c r="J172" i="2"/>
  <c r="J171" i="2"/>
  <c r="BK170" i="2"/>
  <c r="J168" i="2"/>
  <c r="J167" i="2"/>
  <c r="BK158" i="2"/>
  <c r="BK154" i="2"/>
  <c r="BK152" i="2"/>
  <c r="J151" i="2"/>
  <c r="BK150" i="2"/>
  <c r="BK149" i="2"/>
  <c r="J148" i="2"/>
  <c r="J147" i="2"/>
  <c r="J146" i="2"/>
  <c r="J144" i="2"/>
  <c r="BK140" i="2"/>
  <c r="BK138" i="2"/>
  <c r="J136" i="2"/>
  <c r="J134" i="2"/>
  <c r="BK133" i="2"/>
  <c r="BK132" i="2"/>
  <c r="BK131" i="2"/>
  <c r="BK126" i="2"/>
  <c r="AS94" i="1"/>
  <c r="J199" i="2"/>
  <c r="BK197" i="2"/>
  <c r="J196" i="2"/>
  <c r="J194" i="2"/>
  <c r="J191" i="2"/>
  <c r="J188" i="2"/>
  <c r="BK183" i="2"/>
  <c r="J182" i="2"/>
  <c r="J181" i="2"/>
  <c r="BK175" i="2"/>
  <c r="J174" i="2"/>
  <c r="J173" i="2"/>
  <c r="BK171" i="2"/>
  <c r="BK168" i="2"/>
  <c r="J159" i="2"/>
  <c r="J154" i="2"/>
  <c r="J153" i="2"/>
  <c r="J152" i="2"/>
  <c r="BK151" i="2"/>
  <c r="BK148" i="2"/>
  <c r="BK146" i="2"/>
  <c r="BK139" i="2"/>
  <c r="BK137" i="2"/>
  <c r="J131" i="2"/>
  <c r="P195" i="2" l="1"/>
  <c r="P192" i="2"/>
  <c r="BK125" i="2"/>
  <c r="R125" i="2"/>
  <c r="BK145" i="2"/>
  <c r="J145" i="2"/>
  <c r="J97" i="2"/>
  <c r="R145" i="2"/>
  <c r="BK166" i="2"/>
  <c r="J166" i="2"/>
  <c r="J98" i="2"/>
  <c r="R166" i="2"/>
  <c r="BK195" i="2"/>
  <c r="J195" i="2"/>
  <c r="J104" i="2"/>
  <c r="R195" i="2"/>
  <c r="R192" i="2" s="1"/>
  <c r="P125" i="2"/>
  <c r="T125" i="2"/>
  <c r="P145" i="2"/>
  <c r="T145" i="2"/>
  <c r="P166" i="2"/>
  <c r="T166" i="2"/>
  <c r="T195" i="2"/>
  <c r="T192" i="2" s="1"/>
  <c r="J119" i="2"/>
  <c r="BE132" i="2"/>
  <c r="BE136" i="2"/>
  <c r="BE138" i="2"/>
  <c r="BE144" i="2"/>
  <c r="BE150" i="2"/>
  <c r="BE158" i="2"/>
  <c r="BE170" i="2"/>
  <c r="BE172" i="2"/>
  <c r="BE178" i="2"/>
  <c r="BE181" i="2"/>
  <c r="BE182" i="2"/>
  <c r="BE183" i="2"/>
  <c r="BE188" i="2"/>
  <c r="BE191" i="2"/>
  <c r="BE194" i="2"/>
  <c r="BE196" i="2"/>
  <c r="J87" i="2"/>
  <c r="F120" i="2"/>
  <c r="BE131" i="2"/>
  <c r="BE133" i="2"/>
  <c r="BE137" i="2"/>
  <c r="BE139" i="2"/>
  <c r="BE147" i="2"/>
  <c r="BE148" i="2"/>
  <c r="BE151" i="2"/>
  <c r="BE153" i="2"/>
  <c r="BE154" i="2"/>
  <c r="BE167" i="2"/>
  <c r="BE168" i="2"/>
  <c r="BE171" i="2"/>
  <c r="BE173" i="2"/>
  <c r="BE175" i="2"/>
  <c r="BK187" i="2"/>
  <c r="J187" i="2"/>
  <c r="J100" i="2" s="1"/>
  <c r="BK193" i="2"/>
  <c r="J193" i="2"/>
  <c r="J103" i="2"/>
  <c r="BE126" i="2"/>
  <c r="BE134" i="2"/>
  <c r="BE140" i="2"/>
  <c r="BE146" i="2"/>
  <c r="BE149" i="2"/>
  <c r="BE152" i="2"/>
  <c r="BE159" i="2"/>
  <c r="BE174" i="2"/>
  <c r="BE197" i="2"/>
  <c r="BE199" i="2"/>
  <c r="BK190" i="2"/>
  <c r="J190" i="2"/>
  <c r="J101" i="2" s="1"/>
  <c r="BK198" i="2"/>
  <c r="J198" i="2"/>
  <c r="J105" i="2"/>
  <c r="J32" i="2"/>
  <c r="AW95" i="1" s="1"/>
  <c r="F33" i="2"/>
  <c r="BB95" i="1"/>
  <c r="BB94" i="1" s="1"/>
  <c r="AX94" i="1" s="1"/>
  <c r="F32" i="2"/>
  <c r="BA95" i="1"/>
  <c r="BA94" i="1" s="1"/>
  <c r="W30" i="1" s="1"/>
  <c r="F34" i="2"/>
  <c r="BC95" i="1"/>
  <c r="BC94" i="1" s="1"/>
  <c r="W32" i="1" s="1"/>
  <c r="F35" i="2"/>
  <c r="BD95" i="1"/>
  <c r="BD94" i="1" s="1"/>
  <c r="W33" i="1" s="1"/>
  <c r="T124" i="2" l="1"/>
  <c r="T123" i="2"/>
  <c r="P124" i="2"/>
  <c r="P123" i="2"/>
  <c r="AU95" i="1" s="1"/>
  <c r="AU94" i="1" s="1"/>
  <c r="R124" i="2"/>
  <c r="R123" i="2"/>
  <c r="BK124" i="2"/>
  <c r="J124" i="2" s="1"/>
  <c r="J95" i="2" s="1"/>
  <c r="J125" i="2"/>
  <c r="J96" i="2"/>
  <c r="BK186" i="2"/>
  <c r="J186" i="2"/>
  <c r="J99" i="2"/>
  <c r="BK192" i="2"/>
  <c r="J192" i="2" s="1"/>
  <c r="J102" i="2" s="1"/>
  <c r="AY94" i="1"/>
  <c r="W31" i="1"/>
  <c r="J31" i="2"/>
  <c r="AV95" i="1"/>
  <c r="AT95" i="1"/>
  <c r="AW94" i="1"/>
  <c r="AK30" i="1"/>
  <c r="F31" i="2"/>
  <c r="AZ95" i="1"/>
  <c r="AZ94" i="1" s="1"/>
  <c r="AV94" i="1" s="1"/>
  <c r="AK29" i="1" s="1"/>
  <c r="BK123" i="2" l="1"/>
  <c r="J123" i="2"/>
  <c r="J94" i="2"/>
  <c r="AT94" i="1"/>
  <c r="W29" i="1"/>
  <c r="J28" i="2" l="1"/>
  <c r="AG95" i="1"/>
  <c r="AG94" i="1"/>
  <c r="AK26" i="1" s="1"/>
  <c r="AK35" i="1" s="1"/>
  <c r="AN94" i="1" l="1"/>
  <c r="AN95" i="1"/>
  <c r="J37" i="2"/>
</calcChain>
</file>

<file path=xl/sharedStrings.xml><?xml version="1.0" encoding="utf-8"?>
<sst xmlns="http://schemas.openxmlformats.org/spreadsheetml/2006/main" count="1109" uniqueCount="323">
  <si>
    <t>Export Komplet</t>
  </si>
  <si>
    <t/>
  </si>
  <si>
    <t>2.0</t>
  </si>
  <si>
    <t>ZAMOK</t>
  </si>
  <si>
    <t>False</t>
  </si>
  <si>
    <t>{075cc961-d22a-4467-8bb3-96f51376a5a5}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</si>
  <si>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</si>
  <si>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</si>
  <si>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</si>
  <si>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</si>
  <si>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</si>
  <si>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</si>
  <si>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</si>
  <si>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</si>
  <si>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</si>
  <si>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</si>
  <si>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</si>
  <si>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Odstraňování postradatelných objektů SŽ - demolice (obvod OŘ PHA) Demolice objektu Polerady č.p. 33</t>
  </si>
  <si>
    <t>KSO:</t>
  </si>
  <si>
    <t>CC-CZ:</t>
  </si>
  <si>
    <t>Místo:</t>
  </si>
  <si>
    <t>Polerady</t>
  </si>
  <si>
    <t>Datum:</t>
  </si>
  <si>
    <t>3. 8. 2020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</si>
  <si>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</si>
  <si>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</si>
  <si>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</si>
  <si>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</si>
  <si>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</si>
  <si>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</si>
  <si>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</si>
  <si>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</si>
  <si>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</si>
  <si>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</si>
  <si>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</si>
  <si>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</si>
  <si>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</si>
  <si>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</si>
  <si>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</si>
  <si>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</si>
  <si>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</si>
  <si>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</si>
  <si>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</si>
  <si>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</si>
  <si>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</si>
  <si>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</si>
  <si>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</si>
  <si>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</si>
  <si>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</si>
  <si>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</si>
  <si>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</si>
  <si>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</si>
  <si>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</si>
  <si>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</si>
  <si>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</si>
  <si>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</si>
  <si>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</si>
  <si>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</si>
  <si>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</si>
  <si>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</si>
  <si>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</si>
  <si>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</si>
  <si>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</si>
  <si>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</si>
  <si>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</si>
  <si>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</si>
  <si>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</si>
  <si>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</si>
  <si>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</si>
  <si>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</si>
  <si>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</si>
  <si>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</si>
  <si>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</si>
  <si>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</si>
  <si>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</si>
  <si>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</si>
  <si>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</si>
  <si>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</si>
  <si>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</si>
  <si>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</si>
  <si>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</si>
  <si>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</si>
  <si>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</si>
  <si>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</si>
  <si>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</si>
  <si>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</si>
  <si>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</si>
  <si>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</si>
  <si>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</si>
  <si>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</si>
  <si>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</si>
  <si>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</si>
  <si>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</si>
  <si>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</si>
  <si>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</si>
  <si>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</si>
  <si>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>PSV - Práce a dodávky PSV</t>
  </si>
  <si>
    <t xml:space="preserve">    765 - Krytina skládaná</t>
  </si>
  <si>
    <t xml:space="preserve">    767 - Konstrukce zámečnické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</si>
  <si>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</si>
  <si>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</si>
  <si>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</si>
  <si>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</si>
  <si>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</si>
  <si>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</si>
  <si>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</si>
  <si>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</si>
  <si>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</si>
  <si>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</si>
  <si>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</si>
  <si>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</si>
  <si>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</si>
  <si>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</si>
  <si>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</si>
  <si>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</si>
  <si>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</si>
  <si>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</si>
  <si>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</si>
  <si>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</si>
  <si>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</si>
  <si>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</si>
  <si>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</si>
  <si>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</si>
  <si>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</si>
  <si>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4</t>
  </si>
  <si>
    <t>-164676193</t>
  </si>
  <si>
    <t>VV</t>
  </si>
  <si>
    <t>432-78</t>
  </si>
  <si>
    <t>-7*2,5</t>
  </si>
  <si>
    <t>-9*5</t>
  </si>
  <si>
    <t>Součet</t>
  </si>
  <si>
    <t>113106121</t>
  </si>
  <si>
    <t>Rozebrání dlažeb z betonových nebo kamenných dlaždic komunikací pro pěší ručně</t>
  </si>
  <si>
    <t>-1976319380</t>
  </si>
  <si>
    <t>3</t>
  </si>
  <si>
    <t>122201101</t>
  </si>
  <si>
    <t>Odkopávky a prokopávky nezapažené v hornině tř. 3 objem do 100 m3</t>
  </si>
  <si>
    <t>m3</t>
  </si>
  <si>
    <t>573968632</t>
  </si>
  <si>
    <t>162701105</t>
  </si>
  <si>
    <t>Vodorovné přemístění do 10000 m výkopku/sypaniny z horniny tř. 1 až 4</t>
  </si>
  <si>
    <t>2076448146</t>
  </si>
  <si>
    <t>5</t>
  </si>
  <si>
    <t>162701109</t>
  </si>
  <si>
    <t>Příplatek k vodorovnému přemístění výkopku/sypaniny z horniny tř. 1 až 4 ZKD 1000 m přes 10000 m</t>
  </si>
  <si>
    <t>248498177</t>
  </si>
  <si>
    <t>45,64*10 'Přepočtené koeficientem množství</t>
  </si>
  <si>
    <t>6</t>
  </si>
  <si>
    <t>167111101</t>
  </si>
  <si>
    <t>Nakládání výkopku z hornin třídy těžitelnosti I, skupiny 1 až 3 do 100 m3 ručně</t>
  </si>
  <si>
    <t>2092440746</t>
  </si>
  <si>
    <t>7</t>
  </si>
  <si>
    <t>171201231</t>
  </si>
  <si>
    <t>Poplatek za uložení zeminy a kamení na recyklační skládce (skládkovné) kód odpadu 17 05 04</t>
  </si>
  <si>
    <t>t</t>
  </si>
  <si>
    <t>1390793780</t>
  </si>
  <si>
    <t>8</t>
  </si>
  <si>
    <t>171251201</t>
  </si>
  <si>
    <t>Uložení sypaniny na skládky nebo meziskládky</t>
  </si>
  <si>
    <t>140102487</t>
  </si>
  <si>
    <t>9</t>
  </si>
  <si>
    <t>174111101</t>
  </si>
  <si>
    <t>Zásyp jam, šachet rýh nebo kolem objektů sypaninou z jakékoliv horniny se zhutněním ručně</t>
  </si>
  <si>
    <t>-397407671</t>
  </si>
  <si>
    <t>10</t>
  </si>
  <si>
    <t>M</t>
  </si>
  <si>
    <t>10364100</t>
  </si>
  <si>
    <t>zemina pro terénní úpravy - tříděná</t>
  </si>
  <si>
    <t>1429694889</t>
  </si>
  <si>
    <t>45,64</t>
  </si>
  <si>
    <t>45,64*1,8 'Přepočtené koeficientem množství</t>
  </si>
  <si>
    <t>11</t>
  </si>
  <si>
    <t>181951112</t>
  </si>
  <si>
    <t>Úprava pláně v hornině třídy těžitelnosti I, skupiny 1 až 3 se zhutněním</t>
  </si>
  <si>
    <t>-1107299056</t>
  </si>
  <si>
    <t>Ostatní konstrukce a práce-bourání</t>
  </si>
  <si>
    <t>12</t>
  </si>
  <si>
    <t>000000002</t>
  </si>
  <si>
    <t>Odpojení a trvalé zaslepení veškerých inženýrských sítí demolovaných objektů</t>
  </si>
  <si>
    <t>kpl</t>
  </si>
  <si>
    <t>-1328814234</t>
  </si>
  <si>
    <t>13</t>
  </si>
  <si>
    <t>952903001.1</t>
  </si>
  <si>
    <t>Sanace odpadní jímky</t>
  </si>
  <si>
    <t>-740987994</t>
  </si>
  <si>
    <t>952905121.1</t>
  </si>
  <si>
    <t>Čerpání, odvoz a likvidace fekálií</t>
  </si>
  <si>
    <t>-1732426978</t>
  </si>
  <si>
    <t>952905191.1</t>
  </si>
  <si>
    <t>Vyklizení komunálního odpadu z objektu a v jeho bezprostředním okolí, včetně naložení</t>
  </si>
  <si>
    <t>529314485</t>
  </si>
  <si>
    <t>16</t>
  </si>
  <si>
    <t>966003810</t>
  </si>
  <si>
    <t>Rozebrání oplocení s příčníky a dřevěnými sloupky z prken a latí</t>
  </si>
  <si>
    <t>m</t>
  </si>
  <si>
    <t>452499328</t>
  </si>
  <si>
    <t>17</t>
  </si>
  <si>
    <t>966052121</t>
  </si>
  <si>
    <t>Bourání sloupků a vzpěr ŽB plotových s betonovou patkou</t>
  </si>
  <si>
    <t>kus</t>
  </si>
  <si>
    <t>-1340787435</t>
  </si>
  <si>
    <t>18</t>
  </si>
  <si>
    <t>966071821</t>
  </si>
  <si>
    <t>Rozebrání oplocení z drátěného pletiva se čtvercovými oky výšky do 1,6 m</t>
  </si>
  <si>
    <t>-1414297005</t>
  </si>
  <si>
    <t>19</t>
  </si>
  <si>
    <t>966073810</t>
  </si>
  <si>
    <t>Rozebrání vrat a vrátek k oplocení plochy do 2 m2</t>
  </si>
  <si>
    <t>-145207324</t>
  </si>
  <si>
    <t>20</t>
  </si>
  <si>
    <t>981011111</t>
  </si>
  <si>
    <t>Demolice budov dřevěných jednostranně obitých postupným rozebíráním</t>
  </si>
  <si>
    <t>-574398566</t>
  </si>
  <si>
    <t>7*2,5*2,5</t>
  </si>
  <si>
    <t>9*5*2,5</t>
  </si>
  <si>
    <t>981011315</t>
  </si>
  <si>
    <t>Demolice budov zděných na MVC podíl konstrukcí do 30 % postupným rozebíráním</t>
  </si>
  <si>
    <t>1256079738</t>
  </si>
  <si>
    <t>22</t>
  </si>
  <si>
    <t>981511116</t>
  </si>
  <si>
    <t>Demolice konstrukcí objektů z betonu prostého postupným rozebíráním</t>
  </si>
  <si>
    <t>-1560511888</t>
  </si>
  <si>
    <t>78*0,1"podlahy"</t>
  </si>
  <si>
    <t>50*0,05"zpevněné plochy"</t>
  </si>
  <si>
    <t>58*0,4*0,8"základy"</t>
  </si>
  <si>
    <t>10"žumpa"</t>
  </si>
  <si>
    <t>66*0,2*0,5"podezdívka plotu"</t>
  </si>
  <si>
    <t>997</t>
  </si>
  <si>
    <t>Přesun sutě</t>
  </si>
  <si>
    <t>23</t>
  </si>
  <si>
    <t>997006512</t>
  </si>
  <si>
    <t>Vodorovné doprava suti s naložením a složením na skládku do 1 km</t>
  </si>
  <si>
    <t>1823678127</t>
  </si>
  <si>
    <t>24</t>
  </si>
  <si>
    <t>997006519</t>
  </si>
  <si>
    <t>Příplatek k vodorovnému přemístění suti na skládku ZKD 1 km přes 1 km</t>
  </si>
  <si>
    <t>2070713427</t>
  </si>
  <si>
    <t>442,272*19 'Přepočtené koeficientem množství</t>
  </si>
  <si>
    <t>25</t>
  </si>
  <si>
    <t>997006551</t>
  </si>
  <si>
    <t>Hrubé urovnání suti na skládce bez zhutnění</t>
  </si>
  <si>
    <t>-831652671</t>
  </si>
  <si>
    <t>26</t>
  </si>
  <si>
    <t>997013631</t>
  </si>
  <si>
    <t>Poplatek za uložení na skládce (skládkovné) stavebního odpadu směsného kód odpadu 17 09 04</t>
  </si>
  <si>
    <t>-865689266</t>
  </si>
  <si>
    <t>27</t>
  </si>
  <si>
    <t>997013811</t>
  </si>
  <si>
    <t>Poplatek za uložení na skládce (skládkovné) stavebního odpadu dřevěného kód odpadu 17 02 01</t>
  </si>
  <si>
    <t>-231688749</t>
  </si>
  <si>
    <t>28</t>
  </si>
  <si>
    <t>997013814</t>
  </si>
  <si>
    <t>Poplatek za uložení na skládce (skládkovné) stavebního odpadu izolací kód odpadu 17 06 04</t>
  </si>
  <si>
    <t>282711110</t>
  </si>
  <si>
    <t>29</t>
  </si>
  <si>
    <t>997013814.1</t>
  </si>
  <si>
    <t>Poplatek za uložení na skládce (skládkovné) směsného komunálního a velkoobjemového odpadu kód odpadu 201 301</t>
  </si>
  <si>
    <t>-79876566</t>
  </si>
  <si>
    <t>30</t>
  </si>
  <si>
    <t>997013821</t>
  </si>
  <si>
    <t>Poplatek za uložení na skládce (skládkovné) stavebního odpadu s obsahem azbestu kód odpadu 17 06 05</t>
  </si>
  <si>
    <t>-1086336433</t>
  </si>
  <si>
    <t>0,373"krytina kolny"</t>
  </si>
  <si>
    <t>31</t>
  </si>
  <si>
    <t>997013829R</t>
  </si>
  <si>
    <t>Poplatek za uložení na skládce (skládkovné) dřevěné pražce (ODHAD)</t>
  </si>
  <si>
    <t>-282461279</t>
  </si>
  <si>
    <t>30"pražce"</t>
  </si>
  <si>
    <t>32</t>
  </si>
  <si>
    <t>997013821R</t>
  </si>
  <si>
    <t>Odvoz výzisku z železného šrotu na místo určené objednatelem do 20 km se složením.Hospodaření s vyzískaným materiálem (mimo odpad) bude prováděno v souladu se Směrnicí SŽDC č. 42 ze dne 7.1.2013."</t>
  </si>
  <si>
    <t>-1474265511</t>
  </si>
  <si>
    <t>33</t>
  </si>
  <si>
    <t>997013869</t>
  </si>
  <si>
    <t>Poplatek za uložení stavebního odpadu na recyklační skládce (skládkovné) ze směsí betonu, cihel a keramických výrobků kód odpadu 17 01 07</t>
  </si>
  <si>
    <t>-623327468</t>
  </si>
  <si>
    <t>34</t>
  </si>
  <si>
    <t>997013871</t>
  </si>
  <si>
    <t>Poplatek za uložení stavebního odpadu na recyklační skládce (skládkovné) směsného stavebního a demoličního kód odpadu  17 09 04</t>
  </si>
  <si>
    <t>-1293433791</t>
  </si>
  <si>
    <t>442,272</t>
  </si>
  <si>
    <t>-46,5+65+2+30+30+0,373+0,6+88,245</t>
  </si>
  <si>
    <t>PSV</t>
  </si>
  <si>
    <t>Práce a dodávky PSV</t>
  </si>
  <si>
    <t>765</t>
  </si>
  <si>
    <t>Krytina skládaná</t>
  </si>
  <si>
    <t>35</t>
  </si>
  <si>
    <t>765131803</t>
  </si>
  <si>
    <t>Demontáž azbestocementové skládané krytiny sklonu do 30° do suti</t>
  </si>
  <si>
    <t>1731807853</t>
  </si>
  <si>
    <t>7*3</t>
  </si>
  <si>
    <t>767</t>
  </si>
  <si>
    <t>Konstrukce zámečnické</t>
  </si>
  <si>
    <t>36</t>
  </si>
  <si>
    <t>767995105</t>
  </si>
  <si>
    <t>Zabezpečení studny zámečnickou uzamykatelnou konstrukcí</t>
  </si>
  <si>
    <t>-1909154657</t>
  </si>
  <si>
    <t>VRN</t>
  </si>
  <si>
    <t>Vedlejší rozpočtové náklady</t>
  </si>
  <si>
    <t>VRN3</t>
  </si>
  <si>
    <t>Zařízení staveniště</t>
  </si>
  <si>
    <t>37</t>
  </si>
  <si>
    <t>034103000</t>
  </si>
  <si>
    <t>Zabezpečení staveniště výstražnou páskou</t>
  </si>
  <si>
    <t>Kč</t>
  </si>
  <si>
    <t>1024</t>
  </si>
  <si>
    <t>1113272520</t>
  </si>
  <si>
    <t>VRN6</t>
  </si>
  <si>
    <t>Územní vlivy</t>
  </si>
  <si>
    <t>38</t>
  </si>
  <si>
    <t>064203000</t>
  </si>
  <si>
    <t xml:space="preserve">Práce se škodlivými materiály - příplatek za práci s azbestem (kontrolované pásmo, hygienická smyčka, dekontaminace konstrukcí, ochranné prostředky, filtrace),  ohlášení těchto prací na příslušných úřadech </t>
  </si>
  <si>
    <t>-1416121928</t>
  </si>
  <si>
    <t>39</t>
  </si>
  <si>
    <t>064203001</t>
  </si>
  <si>
    <t xml:space="preserve">Práce se škodlivými materiály - příplatek za práci s nebezpečným odpadem (železniční pražce) ohlášení těchto prací na příslušných úřadech </t>
  </si>
  <si>
    <t>-1627576595</t>
  </si>
  <si>
    <t>VRN7</t>
  </si>
  <si>
    <t>Provozní vlivy</t>
  </si>
  <si>
    <t>40</t>
  </si>
  <si>
    <t>075002000</t>
  </si>
  <si>
    <t>Vytyčení, zajištění a ochrana stávajících inženýrských sítí vč. jejich dočasného zabezpečení a zajištění po dobu akce</t>
  </si>
  <si>
    <t>904395753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</si>
</sst>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1"/>
      <c r="AQ5" s="21"/>
      <c r="AR5" s="19"/>
      <c r="BE5" s="23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1"/>
      <c r="AQ6" s="21"/>
      <c r="AR6" s="19"/>
      <c r="BE6" s="23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3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3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5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35"/>
      <c r="BS13" s="16" t="s">
        <v>6</v>
      </c>
    </row>
    <row r="14" spans="1:74" ht="12.75">
      <c r="B14" s="20"/>
      <c r="C14" s="21"/>
      <c r="D14" s="21"/>
      <c r="E14" s="240" t="s">
        <v>31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3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5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35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5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35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5"/>
    </row>
    <row r="22" spans="1:71" s="1" customFormat="1" ht="12" customHeight="1">
      <c r="B22" s="20"/>
      <c r="C22" s="21"/>
      <c r="D22" s="28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5"/>
    </row>
    <row r="23" spans="1:71" s="1" customFormat="1" ht="16.5" customHeight="1">
      <c r="B23" s="20"/>
      <c r="C23" s="21"/>
      <c r="D23" s="21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1"/>
      <c r="AP23" s="21"/>
      <c r="AQ23" s="21"/>
      <c r="AR23" s="19"/>
      <c r="BE23" s="23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5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3">
        <f>ROUND(AG94,2)</f>
        <v>0</v>
      </c>
      <c r="AL26" s="244"/>
      <c r="AM26" s="244"/>
      <c r="AN26" s="244"/>
      <c r="AO26" s="244"/>
      <c r="AP26" s="35"/>
      <c r="AQ26" s="35"/>
      <c r="AR26" s="38"/>
      <c r="BE26" s="23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5" t="s">
        <v>39</v>
      </c>
      <c r="M28" s="245"/>
      <c r="N28" s="245"/>
      <c r="O28" s="245"/>
      <c r="P28" s="245"/>
      <c r="Q28" s="35"/>
      <c r="R28" s="35"/>
      <c r="S28" s="35"/>
      <c r="T28" s="35"/>
      <c r="U28" s="35"/>
      <c r="V28" s="35"/>
      <c r="W28" s="245" t="s">
        <v>40</v>
      </c>
      <c r="X28" s="245"/>
      <c r="Y28" s="245"/>
      <c r="Z28" s="245"/>
      <c r="AA28" s="245"/>
      <c r="AB28" s="245"/>
      <c r="AC28" s="245"/>
      <c r="AD28" s="245"/>
      <c r="AE28" s="245"/>
      <c r="AF28" s="35"/>
      <c r="AG28" s="35"/>
      <c r="AH28" s="35"/>
      <c r="AI28" s="35"/>
      <c r="AJ28" s="35"/>
      <c r="AK28" s="245" t="s">
        <v>41</v>
      </c>
      <c r="AL28" s="245"/>
      <c r="AM28" s="245"/>
      <c r="AN28" s="245"/>
      <c r="AO28" s="245"/>
      <c r="AP28" s="35"/>
      <c r="AQ28" s="35"/>
      <c r="AR28" s="38"/>
      <c r="BE28" s="235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248">
        <v>0.21</v>
      </c>
      <c r="M29" s="247"/>
      <c r="N29" s="247"/>
      <c r="O29" s="247"/>
      <c r="P29" s="247"/>
      <c r="Q29" s="40"/>
      <c r="R29" s="40"/>
      <c r="S29" s="40"/>
      <c r="T29" s="40"/>
      <c r="U29" s="40"/>
      <c r="V29" s="40"/>
      <c r="W29" s="246">
        <f>ROUND(AZ94, 2)</f>
        <v>0</v>
      </c>
      <c r="X29" s="247"/>
      <c r="Y29" s="247"/>
      <c r="Z29" s="247"/>
      <c r="AA29" s="247"/>
      <c r="AB29" s="247"/>
      <c r="AC29" s="247"/>
      <c r="AD29" s="247"/>
      <c r="AE29" s="247"/>
      <c r="AF29" s="40"/>
      <c r="AG29" s="40"/>
      <c r="AH29" s="40"/>
      <c r="AI29" s="40"/>
      <c r="AJ29" s="40"/>
      <c r="AK29" s="246">
        <f>ROUND(AV94, 2)</f>
        <v>0</v>
      </c>
      <c r="AL29" s="247"/>
      <c r="AM29" s="247"/>
      <c r="AN29" s="247"/>
      <c r="AO29" s="247"/>
      <c r="AP29" s="40"/>
      <c r="AQ29" s="40"/>
      <c r="AR29" s="41"/>
      <c r="BE29" s="236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248">
        <v>0.15</v>
      </c>
      <c r="M30" s="247"/>
      <c r="N30" s="247"/>
      <c r="O30" s="247"/>
      <c r="P30" s="247"/>
      <c r="Q30" s="40"/>
      <c r="R30" s="40"/>
      <c r="S30" s="40"/>
      <c r="T30" s="40"/>
      <c r="U30" s="40"/>
      <c r="V30" s="40"/>
      <c r="W30" s="246">
        <f>ROUND(BA94, 2)</f>
        <v>0</v>
      </c>
      <c r="X30" s="247"/>
      <c r="Y30" s="247"/>
      <c r="Z30" s="247"/>
      <c r="AA30" s="247"/>
      <c r="AB30" s="247"/>
      <c r="AC30" s="247"/>
      <c r="AD30" s="247"/>
      <c r="AE30" s="247"/>
      <c r="AF30" s="40"/>
      <c r="AG30" s="40"/>
      <c r="AH30" s="40"/>
      <c r="AI30" s="40"/>
      <c r="AJ30" s="40"/>
      <c r="AK30" s="246">
        <f>ROUND(AW94, 2)</f>
        <v>0</v>
      </c>
      <c r="AL30" s="247"/>
      <c r="AM30" s="247"/>
      <c r="AN30" s="247"/>
      <c r="AO30" s="247"/>
      <c r="AP30" s="40"/>
      <c r="AQ30" s="40"/>
      <c r="AR30" s="41"/>
      <c r="BE30" s="236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248">
        <v>0.21</v>
      </c>
      <c r="M31" s="247"/>
      <c r="N31" s="247"/>
      <c r="O31" s="247"/>
      <c r="P31" s="247"/>
      <c r="Q31" s="40"/>
      <c r="R31" s="40"/>
      <c r="S31" s="40"/>
      <c r="T31" s="40"/>
      <c r="U31" s="40"/>
      <c r="V31" s="40"/>
      <c r="W31" s="246">
        <f>ROUND(BB94, 2)</f>
        <v>0</v>
      </c>
      <c r="X31" s="247"/>
      <c r="Y31" s="247"/>
      <c r="Z31" s="247"/>
      <c r="AA31" s="247"/>
      <c r="AB31" s="247"/>
      <c r="AC31" s="247"/>
      <c r="AD31" s="247"/>
      <c r="AE31" s="247"/>
      <c r="AF31" s="40"/>
      <c r="AG31" s="40"/>
      <c r="AH31" s="40"/>
      <c r="AI31" s="40"/>
      <c r="AJ31" s="40"/>
      <c r="AK31" s="246">
        <v>0</v>
      </c>
      <c r="AL31" s="247"/>
      <c r="AM31" s="247"/>
      <c r="AN31" s="247"/>
      <c r="AO31" s="247"/>
      <c r="AP31" s="40"/>
      <c r="AQ31" s="40"/>
      <c r="AR31" s="41"/>
      <c r="BE31" s="236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248">
        <v>0.15</v>
      </c>
      <c r="M32" s="247"/>
      <c r="N32" s="247"/>
      <c r="O32" s="247"/>
      <c r="P32" s="247"/>
      <c r="Q32" s="40"/>
      <c r="R32" s="40"/>
      <c r="S32" s="40"/>
      <c r="T32" s="40"/>
      <c r="U32" s="40"/>
      <c r="V32" s="40"/>
      <c r="W32" s="246">
        <f>ROUND(BC94, 2)</f>
        <v>0</v>
      </c>
      <c r="X32" s="247"/>
      <c r="Y32" s="247"/>
      <c r="Z32" s="247"/>
      <c r="AA32" s="247"/>
      <c r="AB32" s="247"/>
      <c r="AC32" s="247"/>
      <c r="AD32" s="247"/>
      <c r="AE32" s="247"/>
      <c r="AF32" s="40"/>
      <c r="AG32" s="40"/>
      <c r="AH32" s="40"/>
      <c r="AI32" s="40"/>
      <c r="AJ32" s="40"/>
      <c r="AK32" s="246">
        <v>0</v>
      </c>
      <c r="AL32" s="247"/>
      <c r="AM32" s="247"/>
      <c r="AN32" s="247"/>
      <c r="AO32" s="247"/>
      <c r="AP32" s="40"/>
      <c r="AQ32" s="40"/>
      <c r="AR32" s="41"/>
      <c r="BE32" s="236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248">
        <v>0</v>
      </c>
      <c r="M33" s="247"/>
      <c r="N33" s="247"/>
      <c r="O33" s="247"/>
      <c r="P33" s="247"/>
      <c r="Q33" s="40"/>
      <c r="R33" s="40"/>
      <c r="S33" s="40"/>
      <c r="T33" s="40"/>
      <c r="U33" s="40"/>
      <c r="V33" s="40"/>
      <c r="W33" s="246">
        <f>ROUND(BD94, 2)</f>
        <v>0</v>
      </c>
      <c r="X33" s="247"/>
      <c r="Y33" s="247"/>
      <c r="Z33" s="247"/>
      <c r="AA33" s="247"/>
      <c r="AB33" s="247"/>
      <c r="AC33" s="247"/>
      <c r="AD33" s="247"/>
      <c r="AE33" s="247"/>
      <c r="AF33" s="40"/>
      <c r="AG33" s="40"/>
      <c r="AH33" s="40"/>
      <c r="AI33" s="40"/>
      <c r="AJ33" s="40"/>
      <c r="AK33" s="246">
        <v>0</v>
      </c>
      <c r="AL33" s="247"/>
      <c r="AM33" s="247"/>
      <c r="AN33" s="247"/>
      <c r="AO33" s="247"/>
      <c r="AP33" s="40"/>
      <c r="AQ33" s="40"/>
      <c r="AR33" s="41"/>
      <c r="BE33" s="23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5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249" t="s">
        <v>50</v>
      </c>
      <c r="Y35" s="250"/>
      <c r="Z35" s="250"/>
      <c r="AA35" s="250"/>
      <c r="AB35" s="250"/>
      <c r="AC35" s="44"/>
      <c r="AD35" s="44"/>
      <c r="AE35" s="44"/>
      <c r="AF35" s="44"/>
      <c r="AG35" s="44"/>
      <c r="AH35" s="44"/>
      <c r="AI35" s="44"/>
      <c r="AJ35" s="44"/>
      <c r="AK35" s="251">
        <f>SUM(AK26:AK33)</f>
        <v>0</v>
      </c>
      <c r="AL35" s="250"/>
      <c r="AM35" s="250"/>
      <c r="AN35" s="250"/>
      <c r="AO35" s="25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51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52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53</v>
      </c>
      <c r="AI60" s="37"/>
      <c r="AJ60" s="37"/>
      <c r="AK60" s="37"/>
      <c r="AL60" s="37"/>
      <c r="AM60" s="51" t="s">
        <v>54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55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56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53</v>
      </c>
      <c r="AI75" s="37"/>
      <c r="AJ75" s="37"/>
      <c r="AK75" s="37"/>
      <c r="AL75" s="37"/>
      <c r="AM75" s="51" t="s">
        <v>54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57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14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3" t="str">
        <f>K6</f>
        <v>Odstraňování postradatelných objektů SŽ - demolice (obvod OŘ PHA) Demolice objektu Polerady č.p. 33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Polerady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5" t="str">
        <f>IF(AN8= "","",AN8)</f>
        <v>3. 8. 2020</v>
      </c>
      <c r="AN87" s="255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56" t="str">
        <f>IF(E17="","",E17)</f>
        <v xml:space="preserve"> </v>
      </c>
      <c r="AN89" s="257"/>
      <c r="AO89" s="257"/>
      <c r="AP89" s="257"/>
      <c r="AQ89" s="35"/>
      <c r="AR89" s="38"/>
      <c r="AS89" s="258" t="s">
        <v>58</v>
      </c>
      <c r="AT89" s="25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56" t="str">
        <f>IF(E20="","",E20)</f>
        <v>L. Malý</v>
      </c>
      <c r="AN90" s="257"/>
      <c r="AO90" s="257"/>
      <c r="AP90" s="257"/>
      <c r="AQ90" s="35"/>
      <c r="AR90" s="38"/>
      <c r="AS90" s="260"/>
      <c r="AT90" s="26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2"/>
      <c r="AT91" s="26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64" t="s">
        <v>59</v>
      </c>
      <c r="D92" s="265"/>
      <c r="E92" s="265"/>
      <c r="F92" s="265"/>
      <c r="G92" s="265"/>
      <c r="H92" s="72"/>
      <c r="I92" s="266" t="s">
        <v>60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7" t="s">
        <v>61</v>
      </c>
      <c r="AH92" s="265"/>
      <c r="AI92" s="265"/>
      <c r="AJ92" s="265"/>
      <c r="AK92" s="265"/>
      <c r="AL92" s="265"/>
      <c r="AM92" s="265"/>
      <c r="AN92" s="266" t="s">
        <v>62</v>
      </c>
      <c r="AO92" s="265"/>
      <c r="AP92" s="268"/>
      <c r="AQ92" s="73" t="s">
        <v>63</v>
      </c>
      <c r="AR92" s="38"/>
      <c r="AS92" s="74" t="s">
        <v>64</v>
      </c>
      <c r="AT92" s="75" t="s">
        <v>65</v>
      </c>
      <c r="AU92" s="75" t="s">
        <v>66</v>
      </c>
      <c r="AV92" s="75" t="s">
        <v>67</v>
      </c>
      <c r="AW92" s="75" t="s">
        <v>68</v>
      </c>
      <c r="AX92" s="75" t="s">
        <v>69</v>
      </c>
      <c r="AY92" s="75" t="s">
        <v>70</v>
      </c>
      <c r="AZ92" s="75" t="s">
        <v>71</v>
      </c>
      <c r="BA92" s="75" t="s">
        <v>72</v>
      </c>
      <c r="BB92" s="75" t="s">
        <v>73</v>
      </c>
      <c r="BC92" s="75" t="s">
        <v>74</v>
      </c>
      <c r="BD92" s="76" t="s">
        <v>75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76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2">
        <f>ROUND(AG95,2)</f>
        <v>0</v>
      </c>
      <c r="AH94" s="272"/>
      <c r="AI94" s="272"/>
      <c r="AJ94" s="272"/>
      <c r="AK94" s="272"/>
      <c r="AL94" s="272"/>
      <c r="AM94" s="272"/>
      <c r="AN94" s="273">
        <f>SUM(AG94,AT94)</f>
        <v>0</v>
      </c>
      <c r="AO94" s="273"/>
      <c r="AP94" s="273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77</v>
      </c>
      <c r="BT94" s="90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0" s="7" customFormat="1" ht="37.5" customHeight="1">
      <c r="A95" s="91" t="s">
        <v>81</v>
      </c>
      <c r="B95" s="92"/>
      <c r="C95" s="93"/>
      <c r="D95" s="271" t="s">
        <v>14</v>
      </c>
      <c r="E95" s="271"/>
      <c r="F95" s="271"/>
      <c r="G95" s="271"/>
      <c r="H95" s="271"/>
      <c r="I95" s="94"/>
      <c r="J95" s="271" t="s">
        <v>17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69">
        <f>'14 - Odstraňování postrad...'!J28</f>
        <v>0</v>
      </c>
      <c r="AH95" s="270"/>
      <c r="AI95" s="270"/>
      <c r="AJ95" s="270"/>
      <c r="AK95" s="270"/>
      <c r="AL95" s="270"/>
      <c r="AM95" s="270"/>
      <c r="AN95" s="269">
        <f>SUM(AG95,AT95)</f>
        <v>0</v>
      </c>
      <c r="AO95" s="270"/>
      <c r="AP95" s="270"/>
      <c r="AQ95" s="95" t="s">
        <v>82</v>
      </c>
      <c r="AR95" s="96"/>
      <c r="AS95" s="97">
        <v>0</v>
      </c>
      <c r="AT95" s="98">
        <f>ROUND(SUM(AV95:AW95),2)</f>
        <v>0</v>
      </c>
      <c r="AU95" s="99">
        <f>'14 - Odstraňování postrad...'!P123</f>
        <v>0</v>
      </c>
      <c r="AV95" s="98">
        <f>'14 - Odstraňování postrad...'!J31</f>
        <v>0</v>
      </c>
      <c r="AW95" s="98">
        <f>'14 - Odstraňování postrad...'!J32</f>
        <v>0</v>
      </c>
      <c r="AX95" s="98">
        <f>'14 - Odstraňování postrad...'!J33</f>
        <v>0</v>
      </c>
      <c r="AY95" s="98">
        <f>'14 - Odstraňování postrad...'!J34</f>
        <v>0</v>
      </c>
      <c r="AZ95" s="98">
        <f>'14 - Odstraňování postrad...'!F31</f>
        <v>0</v>
      </c>
      <c r="BA95" s="98">
        <f>'14 - Odstraňování postrad...'!F32</f>
        <v>0</v>
      </c>
      <c r="BB95" s="98">
        <f>'14 - Odstraňování postrad...'!F33</f>
        <v>0</v>
      </c>
      <c r="BC95" s="98">
        <f>'14 - Odstraňování postrad...'!F34</f>
        <v>0</v>
      </c>
      <c r="BD95" s="100">
        <f>'14 - Odstraňování postrad...'!F35</f>
        <v>0</v>
      </c>
      <c r="BT95" s="101" t="s">
        <v>83</v>
      </c>
      <c r="BU95" s="101" t="s">
        <v>84</v>
      </c>
      <c r="BV95" s="101" t="s">
        <v>79</v>
      </c>
      <c r="BW95" s="101" t="s">
        <v>5</v>
      </c>
      <c r="BX95" s="101" t="s">
        <v>80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G37z0CUmHGcGCQkWv4eFspVF3LXzYwGWFmrPypVbyT4QJ19K6dNsnnoD8hgVmsKEUbbZJdLJj3XkiKPfuvCJlQ==" saltValue="LO3cSV6q+1BYvsfRqsUCZJvvnZZjQXprnAeBQ8oaWd5RC7ZCzM0OPJi5ZIRKCLUkmJDmUTjL+cVIXDyrFQPiG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4 - Odstraňování postrad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6" t="s">
        <v>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85</v>
      </c>
    </row>
    <row r="4" spans="1:46" s="1" customFormat="1" ht="24.95" customHeight="1">
      <c r="B4" s="19"/>
      <c r="D4" s="104" t="s">
        <v>86</v>
      </c>
      <c r="L4" s="19"/>
      <c r="M4" s="105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24.75" customHeight="1">
      <c r="A7" s="33"/>
      <c r="B7" s="38"/>
      <c r="C7" s="33"/>
      <c r="D7" s="33"/>
      <c r="E7" s="275" t="s">
        <v>17</v>
      </c>
      <c r="F7" s="276"/>
      <c r="G7" s="276"/>
      <c r="H7" s="276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3. 8. 2020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">
        <v>26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">
        <v>27</v>
      </c>
      <c r="F13" s="33"/>
      <c r="G13" s="33"/>
      <c r="H13" s="33"/>
      <c r="I13" s="106" t="s">
        <v>28</v>
      </c>
      <c r="J13" s="107" t="s">
        <v>29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30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77" t="str">
        <f>'Rekapitulace stavby'!E14</f>
        <v>Vyplň údaj</v>
      </c>
      <c r="F16" s="278"/>
      <c r="G16" s="278"/>
      <c r="H16" s="278"/>
      <c r="I16" s="106" t="s">
        <v>28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32</v>
      </c>
      <c r="E18" s="33"/>
      <c r="F18" s="33"/>
      <c r="G18" s="33"/>
      <c r="H18" s="33"/>
      <c r="I18" s="106" t="s">
        <v>25</v>
      </c>
      <c r="J18" s="107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tr">
        <f>IF('Rekapitulace stavby'!E17="","",'Rekapitulace stavby'!E17)</f>
        <v xml:space="preserve"> </v>
      </c>
      <c r="F19" s="33"/>
      <c r="G19" s="33"/>
      <c r="H19" s="33"/>
      <c r="I19" s="106" t="s">
        <v>28</v>
      </c>
      <c r="J19" s="107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35</v>
      </c>
      <c r="E21" s="33"/>
      <c r="F21" s="33"/>
      <c r="G21" s="33"/>
      <c r="H21" s="33"/>
      <c r="I21" s="106" t="s">
        <v>25</v>
      </c>
      <c r="J21" s="107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 t="s">
        <v>36</v>
      </c>
      <c r="F22" s="33"/>
      <c r="G22" s="33"/>
      <c r="H22" s="33"/>
      <c r="I22" s="106" t="s">
        <v>28</v>
      </c>
      <c r="J22" s="107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37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79" t="s">
        <v>1</v>
      </c>
      <c r="F25" s="279"/>
      <c r="G25" s="279"/>
      <c r="H25" s="279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38</v>
      </c>
      <c r="E28" s="33"/>
      <c r="F28" s="33"/>
      <c r="G28" s="33"/>
      <c r="H28" s="33"/>
      <c r="I28" s="33"/>
      <c r="J28" s="114">
        <f>ROUND(J123,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5" t="s">
        <v>40</v>
      </c>
      <c r="G30" s="33"/>
      <c r="H30" s="33"/>
      <c r="I30" s="115" t="s">
        <v>39</v>
      </c>
      <c r="J30" s="115" t="s">
        <v>41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6" t="s">
        <v>42</v>
      </c>
      <c r="E31" s="106" t="s">
        <v>43</v>
      </c>
      <c r="F31" s="117">
        <f>ROUND((SUM(BE123:BE199)),  2)</f>
        <v>0</v>
      </c>
      <c r="G31" s="33"/>
      <c r="H31" s="33"/>
      <c r="I31" s="118">
        <v>0.21</v>
      </c>
      <c r="J31" s="117">
        <f>ROUND(((SUM(BE123:BE199))*I31),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6" t="s">
        <v>44</v>
      </c>
      <c r="F32" s="117">
        <f>ROUND((SUM(BF123:BF199)),  2)</f>
        <v>0</v>
      </c>
      <c r="G32" s="33"/>
      <c r="H32" s="33"/>
      <c r="I32" s="118">
        <v>0.15</v>
      </c>
      <c r="J32" s="117">
        <f>ROUND(((SUM(BF123:BF199))*I32),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6" t="s">
        <v>45</v>
      </c>
      <c r="F33" s="117">
        <f>ROUND((SUM(BG123:BG199)),  2)</f>
        <v>0</v>
      </c>
      <c r="G33" s="33"/>
      <c r="H33" s="33"/>
      <c r="I33" s="118">
        <v>0.21</v>
      </c>
      <c r="J33" s="11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6" t="s">
        <v>46</v>
      </c>
      <c r="F34" s="117">
        <f>ROUND((SUM(BH123:BH199)),  2)</f>
        <v>0</v>
      </c>
      <c r="G34" s="33"/>
      <c r="H34" s="33"/>
      <c r="I34" s="118">
        <v>0.15</v>
      </c>
      <c r="J34" s="11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47</v>
      </c>
      <c r="F35" s="117">
        <f>ROUND((SUM(BI123:BI199)),  2)</f>
        <v>0</v>
      </c>
      <c r="G35" s="33"/>
      <c r="H35" s="33"/>
      <c r="I35" s="118">
        <v>0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9"/>
      <c r="D37" s="120" t="s">
        <v>48</v>
      </c>
      <c r="E37" s="121"/>
      <c r="F37" s="121"/>
      <c r="G37" s="122" t="s">
        <v>49</v>
      </c>
      <c r="H37" s="123" t="s">
        <v>50</v>
      </c>
      <c r="I37" s="121"/>
      <c r="J37" s="124">
        <f>SUM(J28:J35)</f>
        <v>0</v>
      </c>
      <c r="K37" s="12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6" t="s">
        <v>51</v>
      </c>
      <c r="E50" s="127"/>
      <c r="F50" s="127"/>
      <c r="G50" s="126" t="s">
        <v>52</v>
      </c>
      <c r="H50" s="127"/>
      <c r="I50" s="127"/>
      <c r="J50" s="127"/>
      <c r="K50" s="127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28" t="s">
        <v>53</v>
      </c>
      <c r="E61" s="129"/>
      <c r="F61" s="130" t="s">
        <v>54</v>
      </c>
      <c r="G61" s="128" t="s">
        <v>53</v>
      </c>
      <c r="H61" s="129"/>
      <c r="I61" s="129"/>
      <c r="J61" s="131" t="s">
        <v>54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6" t="s">
        <v>55</v>
      </c>
      <c r="E65" s="132"/>
      <c r="F65" s="132"/>
      <c r="G65" s="126" t="s">
        <v>56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28" t="s">
        <v>53</v>
      </c>
      <c r="E76" s="129"/>
      <c r="F76" s="130" t="s">
        <v>54</v>
      </c>
      <c r="G76" s="128" t="s">
        <v>53</v>
      </c>
      <c r="H76" s="129"/>
      <c r="I76" s="129"/>
      <c r="J76" s="131" t="s">
        <v>54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87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.75" customHeight="1">
      <c r="A85" s="33"/>
      <c r="B85" s="34"/>
      <c r="C85" s="35"/>
      <c r="D85" s="35"/>
      <c r="E85" s="253" t="str">
        <f>E7</f>
        <v>Odstraňování postradatelných objektů SŽ - demolice (obvod OŘ PHA) Demolice objektu Polerady č.p. 33</v>
      </c>
      <c r="F85" s="280"/>
      <c r="G85" s="280"/>
      <c r="H85" s="28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>Polerady</v>
      </c>
      <c r="G87" s="35"/>
      <c r="H87" s="35"/>
      <c r="I87" s="28" t="s">
        <v>22</v>
      </c>
      <c r="J87" s="65" t="str">
        <f>IF(J10="","",J10)</f>
        <v>3. 8. 2020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5"/>
      <c r="E89" s="35"/>
      <c r="F89" s="26" t="str">
        <f>E13</f>
        <v>Správa železnic, státní organizace</v>
      </c>
      <c r="G89" s="35"/>
      <c r="H89" s="35"/>
      <c r="I89" s="28" t="s">
        <v>32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30</v>
      </c>
      <c r="D90" s="35"/>
      <c r="E90" s="35"/>
      <c r="F90" s="26" t="str">
        <f>IF(E16="","",E16)</f>
        <v>Vyplň údaj</v>
      </c>
      <c r="G90" s="35"/>
      <c r="H90" s="35"/>
      <c r="I90" s="28" t="s">
        <v>35</v>
      </c>
      <c r="J90" s="31" t="str">
        <f>E22</f>
        <v>L. Malý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37" t="s">
        <v>88</v>
      </c>
      <c r="D92" s="138"/>
      <c r="E92" s="138"/>
      <c r="F92" s="138"/>
      <c r="G92" s="138"/>
      <c r="H92" s="138"/>
      <c r="I92" s="138"/>
      <c r="J92" s="139" t="s">
        <v>89</v>
      </c>
      <c r="K92" s="13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40" t="s">
        <v>90</v>
      </c>
      <c r="D94" s="35"/>
      <c r="E94" s="35"/>
      <c r="F94" s="35"/>
      <c r="G94" s="35"/>
      <c r="H94" s="35"/>
      <c r="I94" s="35"/>
      <c r="J94" s="83">
        <f>J123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91</v>
      </c>
    </row>
    <row r="95" spans="1:47" s="9" customFormat="1" ht="24.95" customHeight="1">
      <c r="B95" s="141"/>
      <c r="C95" s="142"/>
      <c r="D95" s="143" t="s">
        <v>92</v>
      </c>
      <c r="E95" s="144"/>
      <c r="F95" s="144"/>
      <c r="G95" s="144"/>
      <c r="H95" s="144"/>
      <c r="I95" s="144"/>
      <c r="J95" s="145">
        <f>J124</f>
        <v>0</v>
      </c>
      <c r="K95" s="142"/>
      <c r="L95" s="146"/>
    </row>
    <row r="96" spans="1:47" s="10" customFormat="1" ht="19.899999999999999" customHeight="1">
      <c r="B96" s="147"/>
      <c r="C96" s="148"/>
      <c r="D96" s="149" t="s">
        <v>93</v>
      </c>
      <c r="E96" s="150"/>
      <c r="F96" s="150"/>
      <c r="G96" s="150"/>
      <c r="H96" s="150"/>
      <c r="I96" s="150"/>
      <c r="J96" s="151">
        <f>J125</f>
        <v>0</v>
      </c>
      <c r="K96" s="148"/>
      <c r="L96" s="152"/>
    </row>
    <row r="97" spans="1:31" s="10" customFormat="1" ht="19.899999999999999" customHeight="1">
      <c r="B97" s="147"/>
      <c r="C97" s="148"/>
      <c r="D97" s="149" t="s">
        <v>94</v>
      </c>
      <c r="E97" s="150"/>
      <c r="F97" s="150"/>
      <c r="G97" s="150"/>
      <c r="H97" s="150"/>
      <c r="I97" s="150"/>
      <c r="J97" s="151">
        <f>J145</f>
        <v>0</v>
      </c>
      <c r="K97" s="148"/>
      <c r="L97" s="152"/>
    </row>
    <row r="98" spans="1:31" s="10" customFormat="1" ht="19.899999999999999" customHeight="1">
      <c r="B98" s="147"/>
      <c r="C98" s="148"/>
      <c r="D98" s="149" t="s">
        <v>95</v>
      </c>
      <c r="E98" s="150"/>
      <c r="F98" s="150"/>
      <c r="G98" s="150"/>
      <c r="H98" s="150"/>
      <c r="I98" s="150"/>
      <c r="J98" s="151">
        <f>J166</f>
        <v>0</v>
      </c>
      <c r="K98" s="148"/>
      <c r="L98" s="152"/>
    </row>
    <row r="99" spans="1:31" s="9" customFormat="1" ht="24.95" customHeight="1">
      <c r="B99" s="141"/>
      <c r="C99" s="142"/>
      <c r="D99" s="143" t="s">
        <v>96</v>
      </c>
      <c r="E99" s="144"/>
      <c r="F99" s="144"/>
      <c r="G99" s="144"/>
      <c r="H99" s="144"/>
      <c r="I99" s="144"/>
      <c r="J99" s="145">
        <f>J186</f>
        <v>0</v>
      </c>
      <c r="K99" s="142"/>
      <c r="L99" s="146"/>
    </row>
    <row r="100" spans="1:31" s="10" customFormat="1" ht="19.899999999999999" customHeight="1">
      <c r="B100" s="147"/>
      <c r="C100" s="148"/>
      <c r="D100" s="149" t="s">
        <v>97</v>
      </c>
      <c r="E100" s="150"/>
      <c r="F100" s="150"/>
      <c r="G100" s="150"/>
      <c r="H100" s="150"/>
      <c r="I100" s="150"/>
      <c r="J100" s="151">
        <f>J187</f>
        <v>0</v>
      </c>
      <c r="K100" s="148"/>
      <c r="L100" s="152"/>
    </row>
    <row r="101" spans="1:31" s="10" customFormat="1" ht="19.899999999999999" customHeight="1">
      <c r="B101" s="147"/>
      <c r="C101" s="148"/>
      <c r="D101" s="149" t="s">
        <v>98</v>
      </c>
      <c r="E101" s="150"/>
      <c r="F101" s="150"/>
      <c r="G101" s="150"/>
      <c r="H101" s="150"/>
      <c r="I101" s="150"/>
      <c r="J101" s="151">
        <f>J190</f>
        <v>0</v>
      </c>
      <c r="K101" s="148"/>
      <c r="L101" s="152"/>
    </row>
    <row r="102" spans="1:31" s="9" customFormat="1" ht="24.95" customHeight="1">
      <c r="B102" s="141"/>
      <c r="C102" s="142"/>
      <c r="D102" s="143" t="s">
        <v>99</v>
      </c>
      <c r="E102" s="144"/>
      <c r="F102" s="144"/>
      <c r="G102" s="144"/>
      <c r="H102" s="144"/>
      <c r="I102" s="144"/>
      <c r="J102" s="145">
        <f>J192</f>
        <v>0</v>
      </c>
      <c r="K102" s="142"/>
      <c r="L102" s="146"/>
    </row>
    <row r="103" spans="1:31" s="10" customFormat="1" ht="19.899999999999999" customHeight="1">
      <c r="B103" s="147"/>
      <c r="C103" s="148"/>
      <c r="D103" s="149" t="s">
        <v>100</v>
      </c>
      <c r="E103" s="150"/>
      <c r="F103" s="150"/>
      <c r="G103" s="150"/>
      <c r="H103" s="150"/>
      <c r="I103" s="150"/>
      <c r="J103" s="151">
        <f>J193</f>
        <v>0</v>
      </c>
      <c r="K103" s="148"/>
      <c r="L103" s="152"/>
    </row>
    <row r="104" spans="1:31" s="10" customFormat="1" ht="19.899999999999999" customHeight="1">
      <c r="B104" s="147"/>
      <c r="C104" s="148"/>
      <c r="D104" s="149" t="s">
        <v>101</v>
      </c>
      <c r="E104" s="150"/>
      <c r="F104" s="150"/>
      <c r="G104" s="150"/>
      <c r="H104" s="150"/>
      <c r="I104" s="150"/>
      <c r="J104" s="151">
        <f>J195</f>
        <v>0</v>
      </c>
      <c r="K104" s="148"/>
      <c r="L104" s="152"/>
    </row>
    <row r="105" spans="1:31" s="10" customFormat="1" ht="19.899999999999999" customHeight="1">
      <c r="B105" s="147"/>
      <c r="C105" s="148"/>
      <c r="D105" s="149" t="s">
        <v>102</v>
      </c>
      <c r="E105" s="150"/>
      <c r="F105" s="150"/>
      <c r="G105" s="150"/>
      <c r="H105" s="150"/>
      <c r="I105" s="150"/>
      <c r="J105" s="151">
        <f>J198</f>
        <v>0</v>
      </c>
      <c r="K105" s="148"/>
      <c r="L105" s="152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103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24.75" customHeight="1">
      <c r="A115" s="33"/>
      <c r="B115" s="34"/>
      <c r="C115" s="35"/>
      <c r="D115" s="35"/>
      <c r="E115" s="253" t="str">
        <f>E7</f>
        <v>Odstraňování postradatelných objektů SŽ - demolice (obvod OŘ PHA) Demolice objektu Polerady č.p. 33</v>
      </c>
      <c r="F115" s="280"/>
      <c r="G115" s="280"/>
      <c r="H115" s="280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20</v>
      </c>
      <c r="D117" s="35"/>
      <c r="E117" s="35"/>
      <c r="F117" s="26" t="str">
        <f>F10</f>
        <v>Polerady</v>
      </c>
      <c r="G117" s="35"/>
      <c r="H117" s="35"/>
      <c r="I117" s="28" t="s">
        <v>22</v>
      </c>
      <c r="J117" s="65" t="str">
        <f>IF(J10="","",J10)</f>
        <v>3. 8. 2020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24</v>
      </c>
      <c r="D119" s="35"/>
      <c r="E119" s="35"/>
      <c r="F119" s="26" t="str">
        <f>E13</f>
        <v>Správa železnic, státní organizace</v>
      </c>
      <c r="G119" s="35"/>
      <c r="H119" s="35"/>
      <c r="I119" s="28" t="s">
        <v>32</v>
      </c>
      <c r="J119" s="31" t="str">
        <f>E19</f>
        <v xml:space="preserve"> 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30</v>
      </c>
      <c r="D120" s="35"/>
      <c r="E120" s="35"/>
      <c r="F120" s="26" t="str">
        <f>IF(E16="","",E16)</f>
        <v>Vyplň údaj</v>
      </c>
      <c r="G120" s="35"/>
      <c r="H120" s="35"/>
      <c r="I120" s="28" t="s">
        <v>35</v>
      </c>
      <c r="J120" s="31" t="str">
        <f>E22</f>
        <v>L. Malý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53"/>
      <c r="B122" s="154"/>
      <c r="C122" s="155" t="s">
        <v>104</v>
      </c>
      <c r="D122" s="156" t="s">
        <v>63</v>
      </c>
      <c r="E122" s="156" t="s">
        <v>59</v>
      </c>
      <c r="F122" s="156" t="s">
        <v>60</v>
      </c>
      <c r="G122" s="156" t="s">
        <v>105</v>
      </c>
      <c r="H122" s="156" t="s">
        <v>106</v>
      </c>
      <c r="I122" s="156" t="s">
        <v>107</v>
      </c>
      <c r="J122" s="157" t="s">
        <v>89</v>
      </c>
      <c r="K122" s="158" t="s">
        <v>108</v>
      </c>
      <c r="L122" s="159"/>
      <c r="M122" s="74" t="s">
        <v>1</v>
      </c>
      <c r="N122" s="75" t="s">
        <v>42</v>
      </c>
      <c r="O122" s="75" t="s">
        <v>109</v>
      </c>
      <c r="P122" s="75" t="s">
        <v>110</v>
      </c>
      <c r="Q122" s="75" t="s">
        <v>111</v>
      </c>
      <c r="R122" s="75" t="s">
        <v>112</v>
      </c>
      <c r="S122" s="75" t="s">
        <v>113</v>
      </c>
      <c r="T122" s="76" t="s">
        <v>114</v>
      </c>
      <c r="U122" s="15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/>
    </row>
    <row r="123" spans="1:65" s="2" customFormat="1" ht="22.9" customHeight="1">
      <c r="A123" s="33"/>
      <c r="B123" s="34"/>
      <c r="C123" s="81" t="s">
        <v>115</v>
      </c>
      <c r="D123" s="35"/>
      <c r="E123" s="35"/>
      <c r="F123" s="35"/>
      <c r="G123" s="35"/>
      <c r="H123" s="35"/>
      <c r="I123" s="35"/>
      <c r="J123" s="160">
        <f>BK123</f>
        <v>0</v>
      </c>
      <c r="K123" s="35"/>
      <c r="L123" s="38"/>
      <c r="M123" s="77"/>
      <c r="N123" s="161"/>
      <c r="O123" s="78"/>
      <c r="P123" s="162">
        <f>P124+P186+P192</f>
        <v>0</v>
      </c>
      <c r="Q123" s="78"/>
      <c r="R123" s="162">
        <f>R124+R186+R192</f>
        <v>4.2500000000000003E-3</v>
      </c>
      <c r="S123" s="78"/>
      <c r="T123" s="163">
        <f>T124+T186+T192</f>
        <v>442.27181000000002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77</v>
      </c>
      <c r="AU123" s="16" t="s">
        <v>91</v>
      </c>
      <c r="BK123" s="164">
        <f>BK124+BK186+BK192</f>
        <v>0</v>
      </c>
    </row>
    <row r="124" spans="1:65" s="12" customFormat="1" ht="25.9" customHeight="1">
      <c r="B124" s="165"/>
      <c r="C124" s="166"/>
      <c r="D124" s="167" t="s">
        <v>77</v>
      </c>
      <c r="E124" s="168" t="s">
        <v>116</v>
      </c>
      <c r="F124" s="168" t="s">
        <v>117</v>
      </c>
      <c r="G124" s="166"/>
      <c r="H124" s="166"/>
      <c r="I124" s="169"/>
      <c r="J124" s="170">
        <f>BK124</f>
        <v>0</v>
      </c>
      <c r="K124" s="166"/>
      <c r="L124" s="171"/>
      <c r="M124" s="172"/>
      <c r="N124" s="173"/>
      <c r="O124" s="173"/>
      <c r="P124" s="174">
        <f>P125+P145+P166</f>
        <v>0</v>
      </c>
      <c r="Q124" s="173"/>
      <c r="R124" s="174">
        <f>R125+R145+R166</f>
        <v>0</v>
      </c>
      <c r="S124" s="173"/>
      <c r="T124" s="175">
        <f>T125+T145+T166</f>
        <v>441.89843000000002</v>
      </c>
      <c r="AR124" s="176" t="s">
        <v>83</v>
      </c>
      <c r="AT124" s="177" t="s">
        <v>77</v>
      </c>
      <c r="AU124" s="177" t="s">
        <v>78</v>
      </c>
      <c r="AY124" s="176" t="s">
        <v>118</v>
      </c>
      <c r="BK124" s="178">
        <f>BK125+BK145+BK166</f>
        <v>0</v>
      </c>
    </row>
    <row r="125" spans="1:65" s="12" customFormat="1" ht="22.9" customHeight="1">
      <c r="B125" s="165"/>
      <c r="C125" s="166"/>
      <c r="D125" s="167" t="s">
        <v>77</v>
      </c>
      <c r="E125" s="179" t="s">
        <v>83</v>
      </c>
      <c r="F125" s="179" t="s">
        <v>119</v>
      </c>
      <c r="G125" s="166"/>
      <c r="H125" s="166"/>
      <c r="I125" s="169"/>
      <c r="J125" s="180">
        <f>BK125</f>
        <v>0</v>
      </c>
      <c r="K125" s="166"/>
      <c r="L125" s="171"/>
      <c r="M125" s="172"/>
      <c r="N125" s="173"/>
      <c r="O125" s="173"/>
      <c r="P125" s="174">
        <f>SUM(P126:P144)</f>
        <v>0</v>
      </c>
      <c r="Q125" s="173"/>
      <c r="R125" s="174">
        <f>SUM(R126:R144)</f>
        <v>0</v>
      </c>
      <c r="S125" s="173"/>
      <c r="T125" s="175">
        <f>SUM(T126:T144)</f>
        <v>0</v>
      </c>
      <c r="AR125" s="176" t="s">
        <v>83</v>
      </c>
      <c r="AT125" s="177" t="s">
        <v>77</v>
      </c>
      <c r="AU125" s="177" t="s">
        <v>83</v>
      </c>
      <c r="AY125" s="176" t="s">
        <v>118</v>
      </c>
      <c r="BK125" s="178">
        <f>SUM(BK126:BK144)</f>
        <v>0</v>
      </c>
    </row>
    <row r="126" spans="1:65" s="2" customFormat="1" ht="24.2" customHeight="1">
      <c r="A126" s="33"/>
      <c r="B126" s="34"/>
      <c r="C126" s="181" t="s">
        <v>83</v>
      </c>
      <c r="D126" s="181" t="s">
        <v>120</v>
      </c>
      <c r="E126" s="182" t="s">
        <v>121</v>
      </c>
      <c r="F126" s="183" t="s">
        <v>122</v>
      </c>
      <c r="G126" s="184" t="s">
        <v>123</v>
      </c>
      <c r="H126" s="185">
        <v>291.5</v>
      </c>
      <c r="I126" s="186"/>
      <c r="J126" s="187">
        <f>ROUND(I126*H126,2)</f>
        <v>0</v>
      </c>
      <c r="K126" s="188"/>
      <c r="L126" s="38"/>
      <c r="M126" s="189" t="s">
        <v>1</v>
      </c>
      <c r="N126" s="190" t="s">
        <v>43</v>
      </c>
      <c r="O126" s="70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3" t="s">
        <v>124</v>
      </c>
      <c r="AT126" s="193" t="s">
        <v>120</v>
      </c>
      <c r="AU126" s="193" t="s">
        <v>85</v>
      </c>
      <c r="AY126" s="16" t="s">
        <v>118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6" t="s">
        <v>83</v>
      </c>
      <c r="BK126" s="194">
        <f>ROUND(I126*H126,2)</f>
        <v>0</v>
      </c>
      <c r="BL126" s="16" t="s">
        <v>124</v>
      </c>
      <c r="BM126" s="193" t="s">
        <v>125</v>
      </c>
    </row>
    <row r="127" spans="1:65" s="13" customFormat="1" ht="11.25">
      <c r="B127" s="195"/>
      <c r="C127" s="196"/>
      <c r="D127" s="197" t="s">
        <v>126</v>
      </c>
      <c r="E127" s="198" t="s">
        <v>1</v>
      </c>
      <c r="F127" s="199" t="s">
        <v>127</v>
      </c>
      <c r="G127" s="196"/>
      <c r="H127" s="200">
        <v>354</v>
      </c>
      <c r="I127" s="201"/>
      <c r="J127" s="196"/>
      <c r="K127" s="196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126</v>
      </c>
      <c r="AU127" s="206" t="s">
        <v>85</v>
      </c>
      <c r="AV127" s="13" t="s">
        <v>85</v>
      </c>
      <c r="AW127" s="13" t="s">
        <v>34</v>
      </c>
      <c r="AX127" s="13" t="s">
        <v>78</v>
      </c>
      <c r="AY127" s="206" t="s">
        <v>118</v>
      </c>
    </row>
    <row r="128" spans="1:65" s="13" customFormat="1" ht="11.25">
      <c r="B128" s="195"/>
      <c r="C128" s="196"/>
      <c r="D128" s="197" t="s">
        <v>126</v>
      </c>
      <c r="E128" s="198" t="s">
        <v>1</v>
      </c>
      <c r="F128" s="199" t="s">
        <v>128</v>
      </c>
      <c r="G128" s="196"/>
      <c r="H128" s="200">
        <v>-17.5</v>
      </c>
      <c r="I128" s="201"/>
      <c r="J128" s="196"/>
      <c r="K128" s="196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126</v>
      </c>
      <c r="AU128" s="206" t="s">
        <v>85</v>
      </c>
      <c r="AV128" s="13" t="s">
        <v>85</v>
      </c>
      <c r="AW128" s="13" t="s">
        <v>34</v>
      </c>
      <c r="AX128" s="13" t="s">
        <v>78</v>
      </c>
      <c r="AY128" s="206" t="s">
        <v>118</v>
      </c>
    </row>
    <row r="129" spans="1:65" s="13" customFormat="1" ht="11.25">
      <c r="B129" s="195"/>
      <c r="C129" s="196"/>
      <c r="D129" s="197" t="s">
        <v>126</v>
      </c>
      <c r="E129" s="198" t="s">
        <v>1</v>
      </c>
      <c r="F129" s="199" t="s">
        <v>129</v>
      </c>
      <c r="G129" s="196"/>
      <c r="H129" s="200">
        <v>-45</v>
      </c>
      <c r="I129" s="201"/>
      <c r="J129" s="196"/>
      <c r="K129" s="196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126</v>
      </c>
      <c r="AU129" s="206" t="s">
        <v>85</v>
      </c>
      <c r="AV129" s="13" t="s">
        <v>85</v>
      </c>
      <c r="AW129" s="13" t="s">
        <v>34</v>
      </c>
      <c r="AX129" s="13" t="s">
        <v>78</v>
      </c>
      <c r="AY129" s="206" t="s">
        <v>118</v>
      </c>
    </row>
    <row r="130" spans="1:65" s="14" customFormat="1" ht="11.25">
      <c r="B130" s="207"/>
      <c r="C130" s="208"/>
      <c r="D130" s="197" t="s">
        <v>126</v>
      </c>
      <c r="E130" s="209" t="s">
        <v>1</v>
      </c>
      <c r="F130" s="210" t="s">
        <v>130</v>
      </c>
      <c r="G130" s="208"/>
      <c r="H130" s="211">
        <v>291.5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126</v>
      </c>
      <c r="AU130" s="217" t="s">
        <v>85</v>
      </c>
      <c r="AV130" s="14" t="s">
        <v>124</v>
      </c>
      <c r="AW130" s="14" t="s">
        <v>34</v>
      </c>
      <c r="AX130" s="14" t="s">
        <v>83</v>
      </c>
      <c r="AY130" s="217" t="s">
        <v>118</v>
      </c>
    </row>
    <row r="131" spans="1:65" s="2" customFormat="1" ht="24.2" customHeight="1">
      <c r="A131" s="33"/>
      <c r="B131" s="34"/>
      <c r="C131" s="181" t="s">
        <v>85</v>
      </c>
      <c r="D131" s="181" t="s">
        <v>120</v>
      </c>
      <c r="E131" s="182" t="s">
        <v>131</v>
      </c>
      <c r="F131" s="183" t="s">
        <v>132</v>
      </c>
      <c r="G131" s="184" t="s">
        <v>123</v>
      </c>
      <c r="H131" s="185">
        <v>60</v>
      </c>
      <c r="I131" s="186"/>
      <c r="J131" s="187">
        <f>ROUND(I131*H131,2)</f>
        <v>0</v>
      </c>
      <c r="K131" s="188"/>
      <c r="L131" s="38"/>
      <c r="M131" s="189" t="s">
        <v>1</v>
      </c>
      <c r="N131" s="190" t="s">
        <v>43</v>
      </c>
      <c r="O131" s="70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3" t="s">
        <v>124</v>
      </c>
      <c r="AT131" s="193" t="s">
        <v>120</v>
      </c>
      <c r="AU131" s="193" t="s">
        <v>85</v>
      </c>
      <c r="AY131" s="16" t="s">
        <v>118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6" t="s">
        <v>83</v>
      </c>
      <c r="BK131" s="194">
        <f>ROUND(I131*H131,2)</f>
        <v>0</v>
      </c>
      <c r="BL131" s="16" t="s">
        <v>124</v>
      </c>
      <c r="BM131" s="193" t="s">
        <v>133</v>
      </c>
    </row>
    <row r="132" spans="1:65" s="2" customFormat="1" ht="24.2" customHeight="1">
      <c r="A132" s="33"/>
      <c r="B132" s="34"/>
      <c r="C132" s="181" t="s">
        <v>134</v>
      </c>
      <c r="D132" s="181" t="s">
        <v>120</v>
      </c>
      <c r="E132" s="182" t="s">
        <v>135</v>
      </c>
      <c r="F132" s="183" t="s">
        <v>136</v>
      </c>
      <c r="G132" s="184" t="s">
        <v>137</v>
      </c>
      <c r="H132" s="185">
        <v>45.64</v>
      </c>
      <c r="I132" s="186"/>
      <c r="J132" s="187">
        <f>ROUND(I132*H132,2)</f>
        <v>0</v>
      </c>
      <c r="K132" s="188"/>
      <c r="L132" s="38"/>
      <c r="M132" s="189" t="s">
        <v>1</v>
      </c>
      <c r="N132" s="190" t="s">
        <v>43</v>
      </c>
      <c r="O132" s="70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93" t="s">
        <v>124</v>
      </c>
      <c r="AT132" s="193" t="s">
        <v>120</v>
      </c>
      <c r="AU132" s="193" t="s">
        <v>85</v>
      </c>
      <c r="AY132" s="16" t="s">
        <v>118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6" t="s">
        <v>83</v>
      </c>
      <c r="BK132" s="194">
        <f>ROUND(I132*H132,2)</f>
        <v>0</v>
      </c>
      <c r="BL132" s="16" t="s">
        <v>124</v>
      </c>
      <c r="BM132" s="193" t="s">
        <v>138</v>
      </c>
    </row>
    <row r="133" spans="1:65" s="2" customFormat="1" ht="24.2" customHeight="1">
      <c r="A133" s="33"/>
      <c r="B133" s="34"/>
      <c r="C133" s="181" t="s">
        <v>124</v>
      </c>
      <c r="D133" s="181" t="s">
        <v>120</v>
      </c>
      <c r="E133" s="182" t="s">
        <v>139</v>
      </c>
      <c r="F133" s="183" t="s">
        <v>140</v>
      </c>
      <c r="G133" s="184" t="s">
        <v>137</v>
      </c>
      <c r="H133" s="185">
        <v>45.46</v>
      </c>
      <c r="I133" s="186"/>
      <c r="J133" s="187">
        <f>ROUND(I133*H133,2)</f>
        <v>0</v>
      </c>
      <c r="K133" s="188"/>
      <c r="L133" s="38"/>
      <c r="M133" s="189" t="s">
        <v>1</v>
      </c>
      <c r="N133" s="190" t="s">
        <v>43</v>
      </c>
      <c r="O133" s="70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3" t="s">
        <v>124</v>
      </c>
      <c r="AT133" s="193" t="s">
        <v>120</v>
      </c>
      <c r="AU133" s="193" t="s">
        <v>85</v>
      </c>
      <c r="AY133" s="16" t="s">
        <v>118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6" t="s">
        <v>83</v>
      </c>
      <c r="BK133" s="194">
        <f>ROUND(I133*H133,2)</f>
        <v>0</v>
      </c>
      <c r="BL133" s="16" t="s">
        <v>124</v>
      </c>
      <c r="BM133" s="193" t="s">
        <v>141</v>
      </c>
    </row>
    <row r="134" spans="1:65" s="2" customFormat="1" ht="24.2" customHeight="1">
      <c r="A134" s="33"/>
      <c r="B134" s="34"/>
      <c r="C134" s="181" t="s">
        <v>142</v>
      </c>
      <c r="D134" s="181" t="s">
        <v>120</v>
      </c>
      <c r="E134" s="182" t="s">
        <v>143</v>
      </c>
      <c r="F134" s="183" t="s">
        <v>144</v>
      </c>
      <c r="G134" s="184" t="s">
        <v>137</v>
      </c>
      <c r="H134" s="185">
        <v>456.4</v>
      </c>
      <c r="I134" s="186"/>
      <c r="J134" s="187">
        <f>ROUND(I134*H134,2)</f>
        <v>0</v>
      </c>
      <c r="K134" s="188"/>
      <c r="L134" s="38"/>
      <c r="M134" s="189" t="s">
        <v>1</v>
      </c>
      <c r="N134" s="190" t="s">
        <v>43</v>
      </c>
      <c r="O134" s="70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3" t="s">
        <v>124</v>
      </c>
      <c r="AT134" s="193" t="s">
        <v>120</v>
      </c>
      <c r="AU134" s="193" t="s">
        <v>85</v>
      </c>
      <c r="AY134" s="16" t="s">
        <v>118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6" t="s">
        <v>83</v>
      </c>
      <c r="BK134" s="194">
        <f>ROUND(I134*H134,2)</f>
        <v>0</v>
      </c>
      <c r="BL134" s="16" t="s">
        <v>124</v>
      </c>
      <c r="BM134" s="193" t="s">
        <v>145</v>
      </c>
    </row>
    <row r="135" spans="1:65" s="13" customFormat="1" ht="11.25">
      <c r="B135" s="195"/>
      <c r="C135" s="196"/>
      <c r="D135" s="197" t="s">
        <v>126</v>
      </c>
      <c r="E135" s="196"/>
      <c r="F135" s="199" t="s">
        <v>146</v>
      </c>
      <c r="G135" s="196"/>
      <c r="H135" s="200">
        <v>456.4</v>
      </c>
      <c r="I135" s="201"/>
      <c r="J135" s="196"/>
      <c r="K135" s="196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126</v>
      </c>
      <c r="AU135" s="206" t="s">
        <v>85</v>
      </c>
      <c r="AV135" s="13" t="s">
        <v>85</v>
      </c>
      <c r="AW135" s="13" t="s">
        <v>4</v>
      </c>
      <c r="AX135" s="13" t="s">
        <v>83</v>
      </c>
      <c r="AY135" s="206" t="s">
        <v>118</v>
      </c>
    </row>
    <row r="136" spans="1:65" s="2" customFormat="1" ht="24.2" customHeight="1">
      <c r="A136" s="33"/>
      <c r="B136" s="34"/>
      <c r="C136" s="181" t="s">
        <v>147</v>
      </c>
      <c r="D136" s="181" t="s">
        <v>120</v>
      </c>
      <c r="E136" s="182" t="s">
        <v>148</v>
      </c>
      <c r="F136" s="183" t="s">
        <v>149</v>
      </c>
      <c r="G136" s="184" t="s">
        <v>137</v>
      </c>
      <c r="H136" s="185">
        <v>23.625</v>
      </c>
      <c r="I136" s="186"/>
      <c r="J136" s="187">
        <f>ROUND(I136*H136,2)</f>
        <v>0</v>
      </c>
      <c r="K136" s="188"/>
      <c r="L136" s="38"/>
      <c r="M136" s="189" t="s">
        <v>1</v>
      </c>
      <c r="N136" s="190" t="s">
        <v>43</v>
      </c>
      <c r="O136" s="70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3" t="s">
        <v>124</v>
      </c>
      <c r="AT136" s="193" t="s">
        <v>120</v>
      </c>
      <c r="AU136" s="193" t="s">
        <v>85</v>
      </c>
      <c r="AY136" s="16" t="s">
        <v>118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6" t="s">
        <v>83</v>
      </c>
      <c r="BK136" s="194">
        <f>ROUND(I136*H136,2)</f>
        <v>0</v>
      </c>
      <c r="BL136" s="16" t="s">
        <v>124</v>
      </c>
      <c r="BM136" s="193" t="s">
        <v>150</v>
      </c>
    </row>
    <row r="137" spans="1:65" s="2" customFormat="1" ht="24.2" customHeight="1">
      <c r="A137" s="33"/>
      <c r="B137" s="34"/>
      <c r="C137" s="181" t="s">
        <v>151</v>
      </c>
      <c r="D137" s="181" t="s">
        <v>120</v>
      </c>
      <c r="E137" s="182" t="s">
        <v>152</v>
      </c>
      <c r="F137" s="183" t="s">
        <v>153</v>
      </c>
      <c r="G137" s="184" t="s">
        <v>154</v>
      </c>
      <c r="H137" s="185">
        <v>23.625</v>
      </c>
      <c r="I137" s="186"/>
      <c r="J137" s="187">
        <f>ROUND(I137*H137,2)</f>
        <v>0</v>
      </c>
      <c r="K137" s="188"/>
      <c r="L137" s="38"/>
      <c r="M137" s="189" t="s">
        <v>1</v>
      </c>
      <c r="N137" s="190" t="s">
        <v>43</v>
      </c>
      <c r="O137" s="70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3" t="s">
        <v>124</v>
      </c>
      <c r="AT137" s="193" t="s">
        <v>120</v>
      </c>
      <c r="AU137" s="193" t="s">
        <v>85</v>
      </c>
      <c r="AY137" s="16" t="s">
        <v>118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6" t="s">
        <v>83</v>
      </c>
      <c r="BK137" s="194">
        <f>ROUND(I137*H137,2)</f>
        <v>0</v>
      </c>
      <c r="BL137" s="16" t="s">
        <v>124</v>
      </c>
      <c r="BM137" s="193" t="s">
        <v>155</v>
      </c>
    </row>
    <row r="138" spans="1:65" s="2" customFormat="1" ht="14.45" customHeight="1">
      <c r="A138" s="33"/>
      <c r="B138" s="34"/>
      <c r="C138" s="181" t="s">
        <v>156</v>
      </c>
      <c r="D138" s="181" t="s">
        <v>120</v>
      </c>
      <c r="E138" s="182" t="s">
        <v>157</v>
      </c>
      <c r="F138" s="183" t="s">
        <v>158</v>
      </c>
      <c r="G138" s="184" t="s">
        <v>137</v>
      </c>
      <c r="H138" s="185">
        <v>23.625</v>
      </c>
      <c r="I138" s="186"/>
      <c r="J138" s="187">
        <f>ROUND(I138*H138,2)</f>
        <v>0</v>
      </c>
      <c r="K138" s="188"/>
      <c r="L138" s="38"/>
      <c r="M138" s="189" t="s">
        <v>1</v>
      </c>
      <c r="N138" s="190" t="s">
        <v>43</v>
      </c>
      <c r="O138" s="70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3" t="s">
        <v>124</v>
      </c>
      <c r="AT138" s="193" t="s">
        <v>120</v>
      </c>
      <c r="AU138" s="193" t="s">
        <v>85</v>
      </c>
      <c r="AY138" s="16" t="s">
        <v>118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6" t="s">
        <v>83</v>
      </c>
      <c r="BK138" s="194">
        <f>ROUND(I138*H138,2)</f>
        <v>0</v>
      </c>
      <c r="BL138" s="16" t="s">
        <v>124</v>
      </c>
      <c r="BM138" s="193" t="s">
        <v>159</v>
      </c>
    </row>
    <row r="139" spans="1:65" s="2" customFormat="1" ht="24.2" customHeight="1">
      <c r="A139" s="33"/>
      <c r="B139" s="34"/>
      <c r="C139" s="181" t="s">
        <v>160</v>
      </c>
      <c r="D139" s="181" t="s">
        <v>120</v>
      </c>
      <c r="E139" s="182" t="s">
        <v>161</v>
      </c>
      <c r="F139" s="183" t="s">
        <v>162</v>
      </c>
      <c r="G139" s="184" t="s">
        <v>137</v>
      </c>
      <c r="H139" s="185">
        <v>45.64</v>
      </c>
      <c r="I139" s="186"/>
      <c r="J139" s="187">
        <f>ROUND(I139*H139,2)</f>
        <v>0</v>
      </c>
      <c r="K139" s="188"/>
      <c r="L139" s="38"/>
      <c r="M139" s="189" t="s">
        <v>1</v>
      </c>
      <c r="N139" s="190" t="s">
        <v>43</v>
      </c>
      <c r="O139" s="70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93" t="s">
        <v>124</v>
      </c>
      <c r="AT139" s="193" t="s">
        <v>120</v>
      </c>
      <c r="AU139" s="193" t="s">
        <v>85</v>
      </c>
      <c r="AY139" s="16" t="s">
        <v>118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6" t="s">
        <v>83</v>
      </c>
      <c r="BK139" s="194">
        <f>ROUND(I139*H139,2)</f>
        <v>0</v>
      </c>
      <c r="BL139" s="16" t="s">
        <v>124</v>
      </c>
      <c r="BM139" s="193" t="s">
        <v>163</v>
      </c>
    </row>
    <row r="140" spans="1:65" s="2" customFormat="1" ht="14.45" customHeight="1">
      <c r="A140" s="33"/>
      <c r="B140" s="34"/>
      <c r="C140" s="218" t="s">
        <v>164</v>
      </c>
      <c r="D140" s="218" t="s">
        <v>165</v>
      </c>
      <c r="E140" s="219" t="s">
        <v>166</v>
      </c>
      <c r="F140" s="220" t="s">
        <v>167</v>
      </c>
      <c r="G140" s="221" t="s">
        <v>154</v>
      </c>
      <c r="H140" s="222">
        <v>82.152000000000001</v>
      </c>
      <c r="I140" s="223"/>
      <c r="J140" s="224">
        <f>ROUND(I140*H140,2)</f>
        <v>0</v>
      </c>
      <c r="K140" s="225"/>
      <c r="L140" s="226"/>
      <c r="M140" s="227" t="s">
        <v>1</v>
      </c>
      <c r="N140" s="228" t="s">
        <v>43</v>
      </c>
      <c r="O140" s="70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3" t="s">
        <v>156</v>
      </c>
      <c r="AT140" s="193" t="s">
        <v>165</v>
      </c>
      <c r="AU140" s="193" t="s">
        <v>85</v>
      </c>
      <c r="AY140" s="16" t="s">
        <v>118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6" t="s">
        <v>83</v>
      </c>
      <c r="BK140" s="194">
        <f>ROUND(I140*H140,2)</f>
        <v>0</v>
      </c>
      <c r="BL140" s="16" t="s">
        <v>124</v>
      </c>
      <c r="BM140" s="193" t="s">
        <v>168</v>
      </c>
    </row>
    <row r="141" spans="1:65" s="13" customFormat="1" ht="11.25">
      <c r="B141" s="195"/>
      <c r="C141" s="196"/>
      <c r="D141" s="197" t="s">
        <v>126</v>
      </c>
      <c r="E141" s="198" t="s">
        <v>1</v>
      </c>
      <c r="F141" s="199" t="s">
        <v>169</v>
      </c>
      <c r="G141" s="196"/>
      <c r="H141" s="200">
        <v>45.64</v>
      </c>
      <c r="I141" s="201"/>
      <c r="J141" s="196"/>
      <c r="K141" s="196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126</v>
      </c>
      <c r="AU141" s="206" t="s">
        <v>85</v>
      </c>
      <c r="AV141" s="13" t="s">
        <v>85</v>
      </c>
      <c r="AW141" s="13" t="s">
        <v>34</v>
      </c>
      <c r="AX141" s="13" t="s">
        <v>78</v>
      </c>
      <c r="AY141" s="206" t="s">
        <v>118</v>
      </c>
    </row>
    <row r="142" spans="1:65" s="14" customFormat="1" ht="11.25">
      <c r="B142" s="207"/>
      <c r="C142" s="208"/>
      <c r="D142" s="197" t="s">
        <v>126</v>
      </c>
      <c r="E142" s="209" t="s">
        <v>1</v>
      </c>
      <c r="F142" s="210" t="s">
        <v>130</v>
      </c>
      <c r="G142" s="208"/>
      <c r="H142" s="211">
        <v>45.64</v>
      </c>
      <c r="I142" s="212"/>
      <c r="J142" s="208"/>
      <c r="K142" s="208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126</v>
      </c>
      <c r="AU142" s="217" t="s">
        <v>85</v>
      </c>
      <c r="AV142" s="14" t="s">
        <v>124</v>
      </c>
      <c r="AW142" s="14" t="s">
        <v>34</v>
      </c>
      <c r="AX142" s="14" t="s">
        <v>83</v>
      </c>
      <c r="AY142" s="217" t="s">
        <v>118</v>
      </c>
    </row>
    <row r="143" spans="1:65" s="13" customFormat="1" ht="11.25">
      <c r="B143" s="195"/>
      <c r="C143" s="196"/>
      <c r="D143" s="197" t="s">
        <v>126</v>
      </c>
      <c r="E143" s="196"/>
      <c r="F143" s="199" t="s">
        <v>170</v>
      </c>
      <c r="G143" s="196"/>
      <c r="H143" s="200">
        <v>82.152000000000001</v>
      </c>
      <c r="I143" s="201"/>
      <c r="J143" s="196"/>
      <c r="K143" s="196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126</v>
      </c>
      <c r="AU143" s="206" t="s">
        <v>85</v>
      </c>
      <c r="AV143" s="13" t="s">
        <v>85</v>
      </c>
      <c r="AW143" s="13" t="s">
        <v>4</v>
      </c>
      <c r="AX143" s="13" t="s">
        <v>83</v>
      </c>
      <c r="AY143" s="206" t="s">
        <v>118</v>
      </c>
    </row>
    <row r="144" spans="1:65" s="2" customFormat="1" ht="24.2" customHeight="1">
      <c r="A144" s="33"/>
      <c r="B144" s="34"/>
      <c r="C144" s="181" t="s">
        <v>171</v>
      </c>
      <c r="D144" s="181" t="s">
        <v>120</v>
      </c>
      <c r="E144" s="182" t="s">
        <v>172</v>
      </c>
      <c r="F144" s="183" t="s">
        <v>173</v>
      </c>
      <c r="G144" s="184" t="s">
        <v>123</v>
      </c>
      <c r="H144" s="185">
        <v>432</v>
      </c>
      <c r="I144" s="186"/>
      <c r="J144" s="187">
        <f>ROUND(I144*H144,2)</f>
        <v>0</v>
      </c>
      <c r="K144" s="188"/>
      <c r="L144" s="38"/>
      <c r="M144" s="189" t="s">
        <v>1</v>
      </c>
      <c r="N144" s="190" t="s">
        <v>43</v>
      </c>
      <c r="O144" s="70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3" t="s">
        <v>124</v>
      </c>
      <c r="AT144" s="193" t="s">
        <v>120</v>
      </c>
      <c r="AU144" s="193" t="s">
        <v>85</v>
      </c>
      <c r="AY144" s="16" t="s">
        <v>118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6" t="s">
        <v>83</v>
      </c>
      <c r="BK144" s="194">
        <f>ROUND(I144*H144,2)</f>
        <v>0</v>
      </c>
      <c r="BL144" s="16" t="s">
        <v>124</v>
      </c>
      <c r="BM144" s="193" t="s">
        <v>174</v>
      </c>
    </row>
    <row r="145" spans="1:65" s="12" customFormat="1" ht="22.9" customHeight="1">
      <c r="B145" s="165"/>
      <c r="C145" s="166"/>
      <c r="D145" s="167" t="s">
        <v>77</v>
      </c>
      <c r="E145" s="179" t="s">
        <v>160</v>
      </c>
      <c r="F145" s="179" t="s">
        <v>175</v>
      </c>
      <c r="G145" s="166"/>
      <c r="H145" s="166"/>
      <c r="I145" s="169"/>
      <c r="J145" s="180">
        <f>BK145</f>
        <v>0</v>
      </c>
      <c r="K145" s="166"/>
      <c r="L145" s="171"/>
      <c r="M145" s="172"/>
      <c r="N145" s="173"/>
      <c r="O145" s="173"/>
      <c r="P145" s="174">
        <f>SUM(P146:P165)</f>
        <v>0</v>
      </c>
      <c r="Q145" s="173"/>
      <c r="R145" s="174">
        <f>SUM(R146:R165)</f>
        <v>0</v>
      </c>
      <c r="S145" s="173"/>
      <c r="T145" s="175">
        <f>SUM(T146:T165)</f>
        <v>441.89843000000002</v>
      </c>
      <c r="AR145" s="176" t="s">
        <v>83</v>
      </c>
      <c r="AT145" s="177" t="s">
        <v>77</v>
      </c>
      <c r="AU145" s="177" t="s">
        <v>83</v>
      </c>
      <c r="AY145" s="176" t="s">
        <v>118</v>
      </c>
      <c r="BK145" s="178">
        <f>SUM(BK146:BK165)</f>
        <v>0</v>
      </c>
    </row>
    <row r="146" spans="1:65" s="2" customFormat="1" ht="24.2" customHeight="1">
      <c r="A146" s="33"/>
      <c r="B146" s="34"/>
      <c r="C146" s="181" t="s">
        <v>176</v>
      </c>
      <c r="D146" s="181" t="s">
        <v>120</v>
      </c>
      <c r="E146" s="182" t="s">
        <v>177</v>
      </c>
      <c r="F146" s="183" t="s">
        <v>178</v>
      </c>
      <c r="G146" s="184" t="s">
        <v>179</v>
      </c>
      <c r="H146" s="185">
        <v>1</v>
      </c>
      <c r="I146" s="186"/>
      <c r="J146" s="187">
        <f t="shared" ref="J146:J154" si="0">ROUND(I146*H146,2)</f>
        <v>0</v>
      </c>
      <c r="K146" s="188"/>
      <c r="L146" s="38"/>
      <c r="M146" s="189" t="s">
        <v>1</v>
      </c>
      <c r="N146" s="190" t="s">
        <v>43</v>
      </c>
      <c r="O146" s="70"/>
      <c r="P146" s="191">
        <f t="shared" ref="P146:P154" si="1">O146*H146</f>
        <v>0</v>
      </c>
      <c r="Q146" s="191">
        <v>0</v>
      </c>
      <c r="R146" s="191">
        <f t="shared" ref="R146:R154" si="2">Q146*H146</f>
        <v>0</v>
      </c>
      <c r="S146" s="191">
        <v>0</v>
      </c>
      <c r="T146" s="192">
        <f t="shared" ref="T146:T154" si="3"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3" t="s">
        <v>124</v>
      </c>
      <c r="AT146" s="193" t="s">
        <v>120</v>
      </c>
      <c r="AU146" s="193" t="s">
        <v>85</v>
      </c>
      <c r="AY146" s="16" t="s">
        <v>118</v>
      </c>
      <c r="BE146" s="194">
        <f t="shared" ref="BE146:BE154" si="4">IF(N146="základní",J146,0)</f>
        <v>0</v>
      </c>
      <c r="BF146" s="194">
        <f t="shared" ref="BF146:BF154" si="5">IF(N146="snížená",J146,0)</f>
        <v>0</v>
      </c>
      <c r="BG146" s="194">
        <f t="shared" ref="BG146:BG154" si="6">IF(N146="zákl. přenesená",J146,0)</f>
        <v>0</v>
      </c>
      <c r="BH146" s="194">
        <f t="shared" ref="BH146:BH154" si="7">IF(N146="sníž. přenesená",J146,0)</f>
        <v>0</v>
      </c>
      <c r="BI146" s="194">
        <f t="shared" ref="BI146:BI154" si="8">IF(N146="nulová",J146,0)</f>
        <v>0</v>
      </c>
      <c r="BJ146" s="16" t="s">
        <v>83</v>
      </c>
      <c r="BK146" s="194">
        <f t="shared" ref="BK146:BK154" si="9">ROUND(I146*H146,2)</f>
        <v>0</v>
      </c>
      <c r="BL146" s="16" t="s">
        <v>124</v>
      </c>
      <c r="BM146" s="193" t="s">
        <v>180</v>
      </c>
    </row>
    <row r="147" spans="1:65" s="2" customFormat="1" ht="14.45" customHeight="1">
      <c r="A147" s="33"/>
      <c r="B147" s="34"/>
      <c r="C147" s="181" t="s">
        <v>181</v>
      </c>
      <c r="D147" s="181" t="s">
        <v>120</v>
      </c>
      <c r="E147" s="182" t="s">
        <v>182</v>
      </c>
      <c r="F147" s="183" t="s">
        <v>183</v>
      </c>
      <c r="G147" s="184" t="s">
        <v>179</v>
      </c>
      <c r="H147" s="185">
        <v>1</v>
      </c>
      <c r="I147" s="186"/>
      <c r="J147" s="187">
        <f t="shared" si="0"/>
        <v>0</v>
      </c>
      <c r="K147" s="188"/>
      <c r="L147" s="38"/>
      <c r="M147" s="189" t="s">
        <v>1</v>
      </c>
      <c r="N147" s="190" t="s">
        <v>43</v>
      </c>
      <c r="O147" s="70"/>
      <c r="P147" s="191">
        <f t="shared" si="1"/>
        <v>0</v>
      </c>
      <c r="Q147" s="191">
        <v>0</v>
      </c>
      <c r="R147" s="191">
        <f t="shared" si="2"/>
        <v>0</v>
      </c>
      <c r="S147" s="191">
        <v>0</v>
      </c>
      <c r="T147" s="19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93" t="s">
        <v>124</v>
      </c>
      <c r="AT147" s="193" t="s">
        <v>120</v>
      </c>
      <c r="AU147" s="193" t="s">
        <v>85</v>
      </c>
      <c r="AY147" s="16" t="s">
        <v>118</v>
      </c>
      <c r="BE147" s="194">
        <f t="shared" si="4"/>
        <v>0</v>
      </c>
      <c r="BF147" s="194">
        <f t="shared" si="5"/>
        <v>0</v>
      </c>
      <c r="BG147" s="194">
        <f t="shared" si="6"/>
        <v>0</v>
      </c>
      <c r="BH147" s="194">
        <f t="shared" si="7"/>
        <v>0</v>
      </c>
      <c r="BI147" s="194">
        <f t="shared" si="8"/>
        <v>0</v>
      </c>
      <c r="BJ147" s="16" t="s">
        <v>83</v>
      </c>
      <c r="BK147" s="194">
        <f t="shared" si="9"/>
        <v>0</v>
      </c>
      <c r="BL147" s="16" t="s">
        <v>124</v>
      </c>
      <c r="BM147" s="193" t="s">
        <v>184</v>
      </c>
    </row>
    <row r="148" spans="1:65" s="2" customFormat="1" ht="14.45" customHeight="1">
      <c r="A148" s="33"/>
      <c r="B148" s="34"/>
      <c r="C148" s="181" t="s">
        <v>14</v>
      </c>
      <c r="D148" s="181" t="s">
        <v>120</v>
      </c>
      <c r="E148" s="182" t="s">
        <v>185</v>
      </c>
      <c r="F148" s="183" t="s">
        <v>186</v>
      </c>
      <c r="G148" s="184" t="s">
        <v>137</v>
      </c>
      <c r="H148" s="185">
        <v>10</v>
      </c>
      <c r="I148" s="186"/>
      <c r="J148" s="187">
        <f t="shared" si="0"/>
        <v>0</v>
      </c>
      <c r="K148" s="188"/>
      <c r="L148" s="38"/>
      <c r="M148" s="189" t="s">
        <v>1</v>
      </c>
      <c r="N148" s="190" t="s">
        <v>43</v>
      </c>
      <c r="O148" s="70"/>
      <c r="P148" s="191">
        <f t="shared" si="1"/>
        <v>0</v>
      </c>
      <c r="Q148" s="191">
        <v>0</v>
      </c>
      <c r="R148" s="191">
        <f t="shared" si="2"/>
        <v>0</v>
      </c>
      <c r="S148" s="191">
        <v>0</v>
      </c>
      <c r="T148" s="19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3" t="s">
        <v>124</v>
      </c>
      <c r="AT148" s="193" t="s">
        <v>120</v>
      </c>
      <c r="AU148" s="193" t="s">
        <v>85</v>
      </c>
      <c r="AY148" s="16" t="s">
        <v>118</v>
      </c>
      <c r="BE148" s="194">
        <f t="shared" si="4"/>
        <v>0</v>
      </c>
      <c r="BF148" s="194">
        <f t="shared" si="5"/>
        <v>0</v>
      </c>
      <c r="BG148" s="194">
        <f t="shared" si="6"/>
        <v>0</v>
      </c>
      <c r="BH148" s="194">
        <f t="shared" si="7"/>
        <v>0</v>
      </c>
      <c r="BI148" s="194">
        <f t="shared" si="8"/>
        <v>0</v>
      </c>
      <c r="BJ148" s="16" t="s">
        <v>83</v>
      </c>
      <c r="BK148" s="194">
        <f t="shared" si="9"/>
        <v>0</v>
      </c>
      <c r="BL148" s="16" t="s">
        <v>124</v>
      </c>
      <c r="BM148" s="193" t="s">
        <v>187</v>
      </c>
    </row>
    <row r="149" spans="1:65" s="2" customFormat="1" ht="24.2" customHeight="1">
      <c r="A149" s="33"/>
      <c r="B149" s="34"/>
      <c r="C149" s="181" t="s">
        <v>8</v>
      </c>
      <c r="D149" s="181" t="s">
        <v>120</v>
      </c>
      <c r="E149" s="182" t="s">
        <v>188</v>
      </c>
      <c r="F149" s="183" t="s">
        <v>189</v>
      </c>
      <c r="G149" s="184" t="s">
        <v>154</v>
      </c>
      <c r="H149" s="185">
        <v>30</v>
      </c>
      <c r="I149" s="186"/>
      <c r="J149" s="187">
        <f t="shared" si="0"/>
        <v>0</v>
      </c>
      <c r="K149" s="188"/>
      <c r="L149" s="38"/>
      <c r="M149" s="189" t="s">
        <v>1</v>
      </c>
      <c r="N149" s="190" t="s">
        <v>43</v>
      </c>
      <c r="O149" s="70"/>
      <c r="P149" s="191">
        <f t="shared" si="1"/>
        <v>0</v>
      </c>
      <c r="Q149" s="191">
        <v>0</v>
      </c>
      <c r="R149" s="191">
        <f t="shared" si="2"/>
        <v>0</v>
      </c>
      <c r="S149" s="191">
        <v>1</v>
      </c>
      <c r="T149" s="192">
        <f t="shared" si="3"/>
        <v>30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3" t="s">
        <v>124</v>
      </c>
      <c r="AT149" s="193" t="s">
        <v>120</v>
      </c>
      <c r="AU149" s="193" t="s">
        <v>85</v>
      </c>
      <c r="AY149" s="16" t="s">
        <v>118</v>
      </c>
      <c r="BE149" s="194">
        <f t="shared" si="4"/>
        <v>0</v>
      </c>
      <c r="BF149" s="194">
        <f t="shared" si="5"/>
        <v>0</v>
      </c>
      <c r="BG149" s="194">
        <f t="shared" si="6"/>
        <v>0</v>
      </c>
      <c r="BH149" s="194">
        <f t="shared" si="7"/>
        <v>0</v>
      </c>
      <c r="BI149" s="194">
        <f t="shared" si="8"/>
        <v>0</v>
      </c>
      <c r="BJ149" s="16" t="s">
        <v>83</v>
      </c>
      <c r="BK149" s="194">
        <f t="shared" si="9"/>
        <v>0</v>
      </c>
      <c r="BL149" s="16" t="s">
        <v>124</v>
      </c>
      <c r="BM149" s="193" t="s">
        <v>190</v>
      </c>
    </row>
    <row r="150" spans="1:65" s="2" customFormat="1" ht="24.2" customHeight="1">
      <c r="A150" s="33"/>
      <c r="B150" s="34"/>
      <c r="C150" s="181" t="s">
        <v>191</v>
      </c>
      <c r="D150" s="181" t="s">
        <v>120</v>
      </c>
      <c r="E150" s="182" t="s">
        <v>192</v>
      </c>
      <c r="F150" s="183" t="s">
        <v>193</v>
      </c>
      <c r="G150" s="184" t="s">
        <v>194</v>
      </c>
      <c r="H150" s="185">
        <v>14</v>
      </c>
      <c r="I150" s="186"/>
      <c r="J150" s="187">
        <f t="shared" si="0"/>
        <v>0</v>
      </c>
      <c r="K150" s="188"/>
      <c r="L150" s="38"/>
      <c r="M150" s="189" t="s">
        <v>1</v>
      </c>
      <c r="N150" s="190" t="s">
        <v>43</v>
      </c>
      <c r="O150" s="70"/>
      <c r="P150" s="191">
        <f t="shared" si="1"/>
        <v>0</v>
      </c>
      <c r="Q150" s="191">
        <v>0</v>
      </c>
      <c r="R150" s="191">
        <f t="shared" si="2"/>
        <v>0</v>
      </c>
      <c r="S150" s="191">
        <v>5.5E-2</v>
      </c>
      <c r="T150" s="192">
        <f t="shared" si="3"/>
        <v>0.77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3" t="s">
        <v>124</v>
      </c>
      <c r="AT150" s="193" t="s">
        <v>120</v>
      </c>
      <c r="AU150" s="193" t="s">
        <v>85</v>
      </c>
      <c r="AY150" s="16" t="s">
        <v>118</v>
      </c>
      <c r="BE150" s="194">
        <f t="shared" si="4"/>
        <v>0</v>
      </c>
      <c r="BF150" s="194">
        <f t="shared" si="5"/>
        <v>0</v>
      </c>
      <c r="BG150" s="194">
        <f t="shared" si="6"/>
        <v>0</v>
      </c>
      <c r="BH150" s="194">
        <f t="shared" si="7"/>
        <v>0</v>
      </c>
      <c r="BI150" s="194">
        <f t="shared" si="8"/>
        <v>0</v>
      </c>
      <c r="BJ150" s="16" t="s">
        <v>83</v>
      </c>
      <c r="BK150" s="194">
        <f t="shared" si="9"/>
        <v>0</v>
      </c>
      <c r="BL150" s="16" t="s">
        <v>124</v>
      </c>
      <c r="BM150" s="193" t="s">
        <v>195</v>
      </c>
    </row>
    <row r="151" spans="1:65" s="2" customFormat="1" ht="24.2" customHeight="1">
      <c r="A151" s="33"/>
      <c r="B151" s="34"/>
      <c r="C151" s="181" t="s">
        <v>196</v>
      </c>
      <c r="D151" s="181" t="s">
        <v>120</v>
      </c>
      <c r="E151" s="182" t="s">
        <v>197</v>
      </c>
      <c r="F151" s="183" t="s">
        <v>198</v>
      </c>
      <c r="G151" s="184" t="s">
        <v>199</v>
      </c>
      <c r="H151" s="185">
        <v>45</v>
      </c>
      <c r="I151" s="186"/>
      <c r="J151" s="187">
        <f t="shared" si="0"/>
        <v>0</v>
      </c>
      <c r="K151" s="188"/>
      <c r="L151" s="38"/>
      <c r="M151" s="189" t="s">
        <v>1</v>
      </c>
      <c r="N151" s="190" t="s">
        <v>43</v>
      </c>
      <c r="O151" s="70"/>
      <c r="P151" s="191">
        <f t="shared" si="1"/>
        <v>0</v>
      </c>
      <c r="Q151" s="191">
        <v>0</v>
      </c>
      <c r="R151" s="191">
        <f t="shared" si="2"/>
        <v>0</v>
      </c>
      <c r="S151" s="191">
        <v>0</v>
      </c>
      <c r="T151" s="19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3" t="s">
        <v>124</v>
      </c>
      <c r="AT151" s="193" t="s">
        <v>120</v>
      </c>
      <c r="AU151" s="193" t="s">
        <v>85</v>
      </c>
      <c r="AY151" s="16" t="s">
        <v>118</v>
      </c>
      <c r="BE151" s="194">
        <f t="shared" si="4"/>
        <v>0</v>
      </c>
      <c r="BF151" s="194">
        <f t="shared" si="5"/>
        <v>0</v>
      </c>
      <c r="BG151" s="194">
        <f t="shared" si="6"/>
        <v>0</v>
      </c>
      <c r="BH151" s="194">
        <f t="shared" si="7"/>
        <v>0</v>
      </c>
      <c r="BI151" s="194">
        <f t="shared" si="8"/>
        <v>0</v>
      </c>
      <c r="BJ151" s="16" t="s">
        <v>83</v>
      </c>
      <c r="BK151" s="194">
        <f t="shared" si="9"/>
        <v>0</v>
      </c>
      <c r="BL151" s="16" t="s">
        <v>124</v>
      </c>
      <c r="BM151" s="193" t="s">
        <v>200</v>
      </c>
    </row>
    <row r="152" spans="1:65" s="2" customFormat="1" ht="24.2" customHeight="1">
      <c r="A152" s="33"/>
      <c r="B152" s="34"/>
      <c r="C152" s="181" t="s">
        <v>201</v>
      </c>
      <c r="D152" s="181" t="s">
        <v>120</v>
      </c>
      <c r="E152" s="182" t="s">
        <v>202</v>
      </c>
      <c r="F152" s="183" t="s">
        <v>203</v>
      </c>
      <c r="G152" s="184" t="s">
        <v>194</v>
      </c>
      <c r="H152" s="185">
        <v>66</v>
      </c>
      <c r="I152" s="186"/>
      <c r="J152" s="187">
        <f t="shared" si="0"/>
        <v>0</v>
      </c>
      <c r="K152" s="188"/>
      <c r="L152" s="38"/>
      <c r="M152" s="189" t="s">
        <v>1</v>
      </c>
      <c r="N152" s="190" t="s">
        <v>43</v>
      </c>
      <c r="O152" s="70"/>
      <c r="P152" s="191">
        <f t="shared" si="1"/>
        <v>0</v>
      </c>
      <c r="Q152" s="191">
        <v>0</v>
      </c>
      <c r="R152" s="191">
        <f t="shared" si="2"/>
        <v>0</v>
      </c>
      <c r="S152" s="191">
        <v>1.98E-3</v>
      </c>
      <c r="T152" s="192">
        <f t="shared" si="3"/>
        <v>0.13067999999999999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3" t="s">
        <v>124</v>
      </c>
      <c r="AT152" s="193" t="s">
        <v>120</v>
      </c>
      <c r="AU152" s="193" t="s">
        <v>85</v>
      </c>
      <c r="AY152" s="16" t="s">
        <v>118</v>
      </c>
      <c r="BE152" s="194">
        <f t="shared" si="4"/>
        <v>0</v>
      </c>
      <c r="BF152" s="194">
        <f t="shared" si="5"/>
        <v>0</v>
      </c>
      <c r="BG152" s="194">
        <f t="shared" si="6"/>
        <v>0</v>
      </c>
      <c r="BH152" s="194">
        <f t="shared" si="7"/>
        <v>0</v>
      </c>
      <c r="BI152" s="194">
        <f t="shared" si="8"/>
        <v>0</v>
      </c>
      <c r="BJ152" s="16" t="s">
        <v>83</v>
      </c>
      <c r="BK152" s="194">
        <f t="shared" si="9"/>
        <v>0</v>
      </c>
      <c r="BL152" s="16" t="s">
        <v>124</v>
      </c>
      <c r="BM152" s="193" t="s">
        <v>204</v>
      </c>
    </row>
    <row r="153" spans="1:65" s="2" customFormat="1" ht="14.45" customHeight="1">
      <c r="A153" s="33"/>
      <c r="B153" s="34"/>
      <c r="C153" s="181" t="s">
        <v>205</v>
      </c>
      <c r="D153" s="181" t="s">
        <v>120</v>
      </c>
      <c r="E153" s="182" t="s">
        <v>206</v>
      </c>
      <c r="F153" s="183" t="s">
        <v>207</v>
      </c>
      <c r="G153" s="184" t="s">
        <v>199</v>
      </c>
      <c r="H153" s="185">
        <v>1</v>
      </c>
      <c r="I153" s="186"/>
      <c r="J153" s="187">
        <f t="shared" si="0"/>
        <v>0</v>
      </c>
      <c r="K153" s="188"/>
      <c r="L153" s="38"/>
      <c r="M153" s="189" t="s">
        <v>1</v>
      </c>
      <c r="N153" s="190" t="s">
        <v>43</v>
      </c>
      <c r="O153" s="70"/>
      <c r="P153" s="191">
        <f t="shared" si="1"/>
        <v>0</v>
      </c>
      <c r="Q153" s="191">
        <v>0</v>
      </c>
      <c r="R153" s="191">
        <f t="shared" si="2"/>
        <v>0</v>
      </c>
      <c r="S153" s="191">
        <v>0.192</v>
      </c>
      <c r="T153" s="192">
        <f t="shared" si="3"/>
        <v>0.192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3" t="s">
        <v>124</v>
      </c>
      <c r="AT153" s="193" t="s">
        <v>120</v>
      </c>
      <c r="AU153" s="193" t="s">
        <v>85</v>
      </c>
      <c r="AY153" s="16" t="s">
        <v>118</v>
      </c>
      <c r="BE153" s="194">
        <f t="shared" si="4"/>
        <v>0</v>
      </c>
      <c r="BF153" s="194">
        <f t="shared" si="5"/>
        <v>0</v>
      </c>
      <c r="BG153" s="194">
        <f t="shared" si="6"/>
        <v>0</v>
      </c>
      <c r="BH153" s="194">
        <f t="shared" si="7"/>
        <v>0</v>
      </c>
      <c r="BI153" s="194">
        <f t="shared" si="8"/>
        <v>0</v>
      </c>
      <c r="BJ153" s="16" t="s">
        <v>83</v>
      </c>
      <c r="BK153" s="194">
        <f t="shared" si="9"/>
        <v>0</v>
      </c>
      <c r="BL153" s="16" t="s">
        <v>124</v>
      </c>
      <c r="BM153" s="193" t="s">
        <v>208</v>
      </c>
    </row>
    <row r="154" spans="1:65" s="2" customFormat="1" ht="24.2" customHeight="1">
      <c r="A154" s="33"/>
      <c r="B154" s="34"/>
      <c r="C154" s="181" t="s">
        <v>209</v>
      </c>
      <c r="D154" s="181" t="s">
        <v>120</v>
      </c>
      <c r="E154" s="182" t="s">
        <v>210</v>
      </c>
      <c r="F154" s="183" t="s">
        <v>211</v>
      </c>
      <c r="G154" s="184" t="s">
        <v>137</v>
      </c>
      <c r="H154" s="185">
        <v>156.25</v>
      </c>
      <c r="I154" s="186"/>
      <c r="J154" s="187">
        <f t="shared" si="0"/>
        <v>0</v>
      </c>
      <c r="K154" s="188"/>
      <c r="L154" s="38"/>
      <c r="M154" s="189" t="s">
        <v>1</v>
      </c>
      <c r="N154" s="190" t="s">
        <v>43</v>
      </c>
      <c r="O154" s="70"/>
      <c r="P154" s="191">
        <f t="shared" si="1"/>
        <v>0</v>
      </c>
      <c r="Q154" s="191">
        <v>0</v>
      </c>
      <c r="R154" s="191">
        <f t="shared" si="2"/>
        <v>0</v>
      </c>
      <c r="S154" s="191">
        <v>3.9E-2</v>
      </c>
      <c r="T154" s="192">
        <f t="shared" si="3"/>
        <v>6.09375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3" t="s">
        <v>124</v>
      </c>
      <c r="AT154" s="193" t="s">
        <v>120</v>
      </c>
      <c r="AU154" s="193" t="s">
        <v>85</v>
      </c>
      <c r="AY154" s="16" t="s">
        <v>118</v>
      </c>
      <c r="BE154" s="194">
        <f t="shared" si="4"/>
        <v>0</v>
      </c>
      <c r="BF154" s="194">
        <f t="shared" si="5"/>
        <v>0</v>
      </c>
      <c r="BG154" s="194">
        <f t="shared" si="6"/>
        <v>0</v>
      </c>
      <c r="BH154" s="194">
        <f t="shared" si="7"/>
        <v>0</v>
      </c>
      <c r="BI154" s="194">
        <f t="shared" si="8"/>
        <v>0</v>
      </c>
      <c r="BJ154" s="16" t="s">
        <v>83</v>
      </c>
      <c r="BK154" s="194">
        <f t="shared" si="9"/>
        <v>0</v>
      </c>
      <c r="BL154" s="16" t="s">
        <v>124</v>
      </c>
      <c r="BM154" s="193" t="s">
        <v>212</v>
      </c>
    </row>
    <row r="155" spans="1:65" s="13" customFormat="1" ht="11.25">
      <c r="B155" s="195"/>
      <c r="C155" s="196"/>
      <c r="D155" s="197" t="s">
        <v>126</v>
      </c>
      <c r="E155" s="198" t="s">
        <v>1</v>
      </c>
      <c r="F155" s="199" t="s">
        <v>213</v>
      </c>
      <c r="G155" s="196"/>
      <c r="H155" s="200">
        <v>43.75</v>
      </c>
      <c r="I155" s="201"/>
      <c r="J155" s="196"/>
      <c r="K155" s="196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126</v>
      </c>
      <c r="AU155" s="206" t="s">
        <v>85</v>
      </c>
      <c r="AV155" s="13" t="s">
        <v>85</v>
      </c>
      <c r="AW155" s="13" t="s">
        <v>34</v>
      </c>
      <c r="AX155" s="13" t="s">
        <v>78</v>
      </c>
      <c r="AY155" s="206" t="s">
        <v>118</v>
      </c>
    </row>
    <row r="156" spans="1:65" s="13" customFormat="1" ht="11.25">
      <c r="B156" s="195"/>
      <c r="C156" s="196"/>
      <c r="D156" s="197" t="s">
        <v>126</v>
      </c>
      <c r="E156" s="198" t="s">
        <v>1</v>
      </c>
      <c r="F156" s="199" t="s">
        <v>214</v>
      </c>
      <c r="G156" s="196"/>
      <c r="H156" s="200">
        <v>112.5</v>
      </c>
      <c r="I156" s="201"/>
      <c r="J156" s="196"/>
      <c r="K156" s="196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126</v>
      </c>
      <c r="AU156" s="206" t="s">
        <v>85</v>
      </c>
      <c r="AV156" s="13" t="s">
        <v>85</v>
      </c>
      <c r="AW156" s="13" t="s">
        <v>34</v>
      </c>
      <c r="AX156" s="13" t="s">
        <v>78</v>
      </c>
      <c r="AY156" s="206" t="s">
        <v>118</v>
      </c>
    </row>
    <row r="157" spans="1:65" s="14" customFormat="1" ht="11.25">
      <c r="B157" s="207"/>
      <c r="C157" s="208"/>
      <c r="D157" s="197" t="s">
        <v>126</v>
      </c>
      <c r="E157" s="209" t="s">
        <v>1</v>
      </c>
      <c r="F157" s="210" t="s">
        <v>130</v>
      </c>
      <c r="G157" s="208"/>
      <c r="H157" s="211">
        <v>156.25</v>
      </c>
      <c r="I157" s="212"/>
      <c r="J157" s="208"/>
      <c r="K157" s="208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126</v>
      </c>
      <c r="AU157" s="217" t="s">
        <v>85</v>
      </c>
      <c r="AV157" s="14" t="s">
        <v>124</v>
      </c>
      <c r="AW157" s="14" t="s">
        <v>34</v>
      </c>
      <c r="AX157" s="14" t="s">
        <v>83</v>
      </c>
      <c r="AY157" s="217" t="s">
        <v>118</v>
      </c>
    </row>
    <row r="158" spans="1:65" s="2" customFormat="1" ht="24.2" customHeight="1">
      <c r="A158" s="33"/>
      <c r="B158" s="34"/>
      <c r="C158" s="181" t="s">
        <v>7</v>
      </c>
      <c r="D158" s="181" t="s">
        <v>120</v>
      </c>
      <c r="E158" s="182" t="s">
        <v>215</v>
      </c>
      <c r="F158" s="183" t="s">
        <v>216</v>
      </c>
      <c r="G158" s="184" t="s">
        <v>137</v>
      </c>
      <c r="H158" s="185">
        <v>554</v>
      </c>
      <c r="I158" s="186"/>
      <c r="J158" s="187">
        <f>ROUND(I158*H158,2)</f>
        <v>0</v>
      </c>
      <c r="K158" s="188"/>
      <c r="L158" s="38"/>
      <c r="M158" s="189" t="s">
        <v>1</v>
      </c>
      <c r="N158" s="190" t="s">
        <v>43</v>
      </c>
      <c r="O158" s="70"/>
      <c r="P158" s="191">
        <f>O158*H158</f>
        <v>0</v>
      </c>
      <c r="Q158" s="191">
        <v>0</v>
      </c>
      <c r="R158" s="191">
        <f>Q158*H158</f>
        <v>0</v>
      </c>
      <c r="S158" s="191">
        <v>0.55000000000000004</v>
      </c>
      <c r="T158" s="192">
        <f>S158*H158</f>
        <v>304.70000000000005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3" t="s">
        <v>124</v>
      </c>
      <c r="AT158" s="193" t="s">
        <v>120</v>
      </c>
      <c r="AU158" s="193" t="s">
        <v>85</v>
      </c>
      <c r="AY158" s="16" t="s">
        <v>118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6" t="s">
        <v>83</v>
      </c>
      <c r="BK158" s="194">
        <f>ROUND(I158*H158,2)</f>
        <v>0</v>
      </c>
      <c r="BL158" s="16" t="s">
        <v>124</v>
      </c>
      <c r="BM158" s="193" t="s">
        <v>217</v>
      </c>
    </row>
    <row r="159" spans="1:65" s="2" customFormat="1" ht="24.2" customHeight="1">
      <c r="A159" s="33"/>
      <c r="B159" s="34"/>
      <c r="C159" s="181" t="s">
        <v>218</v>
      </c>
      <c r="D159" s="181" t="s">
        <v>120</v>
      </c>
      <c r="E159" s="182" t="s">
        <v>219</v>
      </c>
      <c r="F159" s="183" t="s">
        <v>220</v>
      </c>
      <c r="G159" s="184" t="s">
        <v>137</v>
      </c>
      <c r="H159" s="185">
        <v>45.46</v>
      </c>
      <c r="I159" s="186"/>
      <c r="J159" s="187">
        <f>ROUND(I159*H159,2)</f>
        <v>0</v>
      </c>
      <c r="K159" s="188"/>
      <c r="L159" s="38"/>
      <c r="M159" s="189" t="s">
        <v>1</v>
      </c>
      <c r="N159" s="190" t="s">
        <v>43</v>
      </c>
      <c r="O159" s="70"/>
      <c r="P159" s="191">
        <f>O159*H159</f>
        <v>0</v>
      </c>
      <c r="Q159" s="191">
        <v>0</v>
      </c>
      <c r="R159" s="191">
        <f>Q159*H159</f>
        <v>0</v>
      </c>
      <c r="S159" s="191">
        <v>2.2000000000000002</v>
      </c>
      <c r="T159" s="192">
        <f>S159*H159</f>
        <v>100.01200000000001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3" t="s">
        <v>124</v>
      </c>
      <c r="AT159" s="193" t="s">
        <v>120</v>
      </c>
      <c r="AU159" s="193" t="s">
        <v>85</v>
      </c>
      <c r="AY159" s="16" t="s">
        <v>118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6" t="s">
        <v>83</v>
      </c>
      <c r="BK159" s="194">
        <f>ROUND(I159*H159,2)</f>
        <v>0</v>
      </c>
      <c r="BL159" s="16" t="s">
        <v>124</v>
      </c>
      <c r="BM159" s="193" t="s">
        <v>221</v>
      </c>
    </row>
    <row r="160" spans="1:65" s="13" customFormat="1" ht="11.25">
      <c r="B160" s="195"/>
      <c r="C160" s="196"/>
      <c r="D160" s="197" t="s">
        <v>126</v>
      </c>
      <c r="E160" s="198" t="s">
        <v>1</v>
      </c>
      <c r="F160" s="199" t="s">
        <v>222</v>
      </c>
      <c r="G160" s="196"/>
      <c r="H160" s="200">
        <v>7.8</v>
      </c>
      <c r="I160" s="201"/>
      <c r="J160" s="196"/>
      <c r="K160" s="196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126</v>
      </c>
      <c r="AU160" s="206" t="s">
        <v>85</v>
      </c>
      <c r="AV160" s="13" t="s">
        <v>85</v>
      </c>
      <c r="AW160" s="13" t="s">
        <v>34</v>
      </c>
      <c r="AX160" s="13" t="s">
        <v>78</v>
      </c>
      <c r="AY160" s="206" t="s">
        <v>118</v>
      </c>
    </row>
    <row r="161" spans="1:65" s="13" customFormat="1" ht="11.25">
      <c r="B161" s="195"/>
      <c r="C161" s="196"/>
      <c r="D161" s="197" t="s">
        <v>126</v>
      </c>
      <c r="E161" s="198" t="s">
        <v>1</v>
      </c>
      <c r="F161" s="199" t="s">
        <v>223</v>
      </c>
      <c r="G161" s="196"/>
      <c r="H161" s="200">
        <v>2.5</v>
      </c>
      <c r="I161" s="201"/>
      <c r="J161" s="196"/>
      <c r="K161" s="196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126</v>
      </c>
      <c r="AU161" s="206" t="s">
        <v>85</v>
      </c>
      <c r="AV161" s="13" t="s">
        <v>85</v>
      </c>
      <c r="AW161" s="13" t="s">
        <v>34</v>
      </c>
      <c r="AX161" s="13" t="s">
        <v>78</v>
      </c>
      <c r="AY161" s="206" t="s">
        <v>118</v>
      </c>
    </row>
    <row r="162" spans="1:65" s="13" customFormat="1" ht="11.25">
      <c r="B162" s="195"/>
      <c r="C162" s="196"/>
      <c r="D162" s="197" t="s">
        <v>126</v>
      </c>
      <c r="E162" s="198" t="s">
        <v>1</v>
      </c>
      <c r="F162" s="199" t="s">
        <v>224</v>
      </c>
      <c r="G162" s="196"/>
      <c r="H162" s="200">
        <v>18.559999999999999</v>
      </c>
      <c r="I162" s="201"/>
      <c r="J162" s="196"/>
      <c r="K162" s="196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126</v>
      </c>
      <c r="AU162" s="206" t="s">
        <v>85</v>
      </c>
      <c r="AV162" s="13" t="s">
        <v>85</v>
      </c>
      <c r="AW162" s="13" t="s">
        <v>34</v>
      </c>
      <c r="AX162" s="13" t="s">
        <v>78</v>
      </c>
      <c r="AY162" s="206" t="s">
        <v>118</v>
      </c>
    </row>
    <row r="163" spans="1:65" s="13" customFormat="1" ht="11.25">
      <c r="B163" s="195"/>
      <c r="C163" s="196"/>
      <c r="D163" s="197" t="s">
        <v>126</v>
      </c>
      <c r="E163" s="198" t="s">
        <v>1</v>
      </c>
      <c r="F163" s="199" t="s">
        <v>225</v>
      </c>
      <c r="G163" s="196"/>
      <c r="H163" s="200">
        <v>10</v>
      </c>
      <c r="I163" s="201"/>
      <c r="J163" s="196"/>
      <c r="K163" s="196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126</v>
      </c>
      <c r="AU163" s="206" t="s">
        <v>85</v>
      </c>
      <c r="AV163" s="13" t="s">
        <v>85</v>
      </c>
      <c r="AW163" s="13" t="s">
        <v>34</v>
      </c>
      <c r="AX163" s="13" t="s">
        <v>78</v>
      </c>
      <c r="AY163" s="206" t="s">
        <v>118</v>
      </c>
    </row>
    <row r="164" spans="1:65" s="13" customFormat="1" ht="11.25">
      <c r="B164" s="195"/>
      <c r="C164" s="196"/>
      <c r="D164" s="197" t="s">
        <v>126</v>
      </c>
      <c r="E164" s="198" t="s">
        <v>1</v>
      </c>
      <c r="F164" s="199" t="s">
        <v>226</v>
      </c>
      <c r="G164" s="196"/>
      <c r="H164" s="200">
        <v>6.6</v>
      </c>
      <c r="I164" s="201"/>
      <c r="J164" s="196"/>
      <c r="K164" s="196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126</v>
      </c>
      <c r="AU164" s="206" t="s">
        <v>85</v>
      </c>
      <c r="AV164" s="13" t="s">
        <v>85</v>
      </c>
      <c r="AW164" s="13" t="s">
        <v>34</v>
      </c>
      <c r="AX164" s="13" t="s">
        <v>78</v>
      </c>
      <c r="AY164" s="206" t="s">
        <v>118</v>
      </c>
    </row>
    <row r="165" spans="1:65" s="14" customFormat="1" ht="11.25">
      <c r="B165" s="207"/>
      <c r="C165" s="208"/>
      <c r="D165" s="197" t="s">
        <v>126</v>
      </c>
      <c r="E165" s="209" t="s">
        <v>1</v>
      </c>
      <c r="F165" s="210" t="s">
        <v>130</v>
      </c>
      <c r="G165" s="208"/>
      <c r="H165" s="211">
        <v>45.46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126</v>
      </c>
      <c r="AU165" s="217" t="s">
        <v>85</v>
      </c>
      <c r="AV165" s="14" t="s">
        <v>124</v>
      </c>
      <c r="AW165" s="14" t="s">
        <v>34</v>
      </c>
      <c r="AX165" s="14" t="s">
        <v>83</v>
      </c>
      <c r="AY165" s="217" t="s">
        <v>118</v>
      </c>
    </row>
    <row r="166" spans="1:65" s="12" customFormat="1" ht="22.9" customHeight="1">
      <c r="B166" s="165"/>
      <c r="C166" s="166"/>
      <c r="D166" s="167" t="s">
        <v>77</v>
      </c>
      <c r="E166" s="179" t="s">
        <v>227</v>
      </c>
      <c r="F166" s="179" t="s">
        <v>228</v>
      </c>
      <c r="G166" s="166"/>
      <c r="H166" s="166"/>
      <c r="I166" s="169"/>
      <c r="J166" s="180">
        <f>BK166</f>
        <v>0</v>
      </c>
      <c r="K166" s="166"/>
      <c r="L166" s="171"/>
      <c r="M166" s="172"/>
      <c r="N166" s="173"/>
      <c r="O166" s="173"/>
      <c r="P166" s="174">
        <f>SUM(P167:P185)</f>
        <v>0</v>
      </c>
      <c r="Q166" s="173"/>
      <c r="R166" s="174">
        <f>SUM(R167:R185)</f>
        <v>0</v>
      </c>
      <c r="S166" s="173"/>
      <c r="T166" s="175">
        <f>SUM(T167:T185)</f>
        <v>0</v>
      </c>
      <c r="AR166" s="176" t="s">
        <v>83</v>
      </c>
      <c r="AT166" s="177" t="s">
        <v>77</v>
      </c>
      <c r="AU166" s="177" t="s">
        <v>83</v>
      </c>
      <c r="AY166" s="176" t="s">
        <v>118</v>
      </c>
      <c r="BK166" s="178">
        <f>SUM(BK167:BK185)</f>
        <v>0</v>
      </c>
    </row>
    <row r="167" spans="1:65" s="2" customFormat="1" ht="24.2" customHeight="1">
      <c r="A167" s="33"/>
      <c r="B167" s="34"/>
      <c r="C167" s="181" t="s">
        <v>229</v>
      </c>
      <c r="D167" s="181" t="s">
        <v>120</v>
      </c>
      <c r="E167" s="182" t="s">
        <v>230</v>
      </c>
      <c r="F167" s="183" t="s">
        <v>231</v>
      </c>
      <c r="G167" s="184" t="s">
        <v>154</v>
      </c>
      <c r="H167" s="185">
        <v>442.27199999999999</v>
      </c>
      <c r="I167" s="186"/>
      <c r="J167" s="187">
        <f>ROUND(I167*H167,2)</f>
        <v>0</v>
      </c>
      <c r="K167" s="188"/>
      <c r="L167" s="38"/>
      <c r="M167" s="189" t="s">
        <v>1</v>
      </c>
      <c r="N167" s="190" t="s">
        <v>43</v>
      </c>
      <c r="O167" s="70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3" t="s">
        <v>124</v>
      </c>
      <c r="AT167" s="193" t="s">
        <v>120</v>
      </c>
      <c r="AU167" s="193" t="s">
        <v>85</v>
      </c>
      <c r="AY167" s="16" t="s">
        <v>118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6" t="s">
        <v>83</v>
      </c>
      <c r="BK167" s="194">
        <f>ROUND(I167*H167,2)</f>
        <v>0</v>
      </c>
      <c r="BL167" s="16" t="s">
        <v>124</v>
      </c>
      <c r="BM167" s="193" t="s">
        <v>232</v>
      </c>
    </row>
    <row r="168" spans="1:65" s="2" customFormat="1" ht="24.2" customHeight="1">
      <c r="A168" s="33"/>
      <c r="B168" s="34"/>
      <c r="C168" s="181" t="s">
        <v>233</v>
      </c>
      <c r="D168" s="181" t="s">
        <v>120</v>
      </c>
      <c r="E168" s="182" t="s">
        <v>234</v>
      </c>
      <c r="F168" s="183" t="s">
        <v>235</v>
      </c>
      <c r="G168" s="184" t="s">
        <v>154</v>
      </c>
      <c r="H168" s="185">
        <v>8403.1679999999997</v>
      </c>
      <c r="I168" s="186"/>
      <c r="J168" s="187">
        <f>ROUND(I168*H168,2)</f>
        <v>0</v>
      </c>
      <c r="K168" s="188"/>
      <c r="L168" s="38"/>
      <c r="M168" s="189" t="s">
        <v>1</v>
      </c>
      <c r="N168" s="190" t="s">
        <v>43</v>
      </c>
      <c r="O168" s="70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3" t="s">
        <v>124</v>
      </c>
      <c r="AT168" s="193" t="s">
        <v>120</v>
      </c>
      <c r="AU168" s="193" t="s">
        <v>85</v>
      </c>
      <c r="AY168" s="16" t="s">
        <v>118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6" t="s">
        <v>83</v>
      </c>
      <c r="BK168" s="194">
        <f>ROUND(I168*H168,2)</f>
        <v>0</v>
      </c>
      <c r="BL168" s="16" t="s">
        <v>124</v>
      </c>
      <c r="BM168" s="193" t="s">
        <v>236</v>
      </c>
    </row>
    <row r="169" spans="1:65" s="13" customFormat="1" ht="11.25">
      <c r="B169" s="195"/>
      <c r="C169" s="196"/>
      <c r="D169" s="197" t="s">
        <v>126</v>
      </c>
      <c r="E169" s="196"/>
      <c r="F169" s="199" t="s">
        <v>237</v>
      </c>
      <c r="G169" s="196"/>
      <c r="H169" s="200">
        <v>8403.1679999999997</v>
      </c>
      <c r="I169" s="201"/>
      <c r="J169" s="196"/>
      <c r="K169" s="196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126</v>
      </c>
      <c r="AU169" s="206" t="s">
        <v>85</v>
      </c>
      <c r="AV169" s="13" t="s">
        <v>85</v>
      </c>
      <c r="AW169" s="13" t="s">
        <v>4</v>
      </c>
      <c r="AX169" s="13" t="s">
        <v>83</v>
      </c>
      <c r="AY169" s="206" t="s">
        <v>118</v>
      </c>
    </row>
    <row r="170" spans="1:65" s="2" customFormat="1" ht="14.45" customHeight="1">
      <c r="A170" s="33"/>
      <c r="B170" s="34"/>
      <c r="C170" s="181" t="s">
        <v>238</v>
      </c>
      <c r="D170" s="181" t="s">
        <v>120</v>
      </c>
      <c r="E170" s="182" t="s">
        <v>239</v>
      </c>
      <c r="F170" s="183" t="s">
        <v>240</v>
      </c>
      <c r="G170" s="184" t="s">
        <v>154</v>
      </c>
      <c r="H170" s="185">
        <v>442.27199999999999</v>
      </c>
      <c r="I170" s="186"/>
      <c r="J170" s="187">
        <f t="shared" ref="J170:J175" si="10">ROUND(I170*H170,2)</f>
        <v>0</v>
      </c>
      <c r="K170" s="188"/>
      <c r="L170" s="38"/>
      <c r="M170" s="189" t="s">
        <v>1</v>
      </c>
      <c r="N170" s="190" t="s">
        <v>43</v>
      </c>
      <c r="O170" s="70"/>
      <c r="P170" s="191">
        <f t="shared" ref="P170:P175" si="11">O170*H170</f>
        <v>0</v>
      </c>
      <c r="Q170" s="191">
        <v>0</v>
      </c>
      <c r="R170" s="191">
        <f t="shared" ref="R170:R175" si="12">Q170*H170</f>
        <v>0</v>
      </c>
      <c r="S170" s="191">
        <v>0</v>
      </c>
      <c r="T170" s="192">
        <f t="shared" ref="T170:T175" si="13"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3" t="s">
        <v>124</v>
      </c>
      <c r="AT170" s="193" t="s">
        <v>120</v>
      </c>
      <c r="AU170" s="193" t="s">
        <v>85</v>
      </c>
      <c r="AY170" s="16" t="s">
        <v>118</v>
      </c>
      <c r="BE170" s="194">
        <f t="shared" ref="BE170:BE175" si="14">IF(N170="základní",J170,0)</f>
        <v>0</v>
      </c>
      <c r="BF170" s="194">
        <f t="shared" ref="BF170:BF175" si="15">IF(N170="snížená",J170,0)</f>
        <v>0</v>
      </c>
      <c r="BG170" s="194">
        <f t="shared" ref="BG170:BG175" si="16">IF(N170="zákl. přenesená",J170,0)</f>
        <v>0</v>
      </c>
      <c r="BH170" s="194">
        <f t="shared" ref="BH170:BH175" si="17">IF(N170="sníž. přenesená",J170,0)</f>
        <v>0</v>
      </c>
      <c r="BI170" s="194">
        <f t="shared" ref="BI170:BI175" si="18">IF(N170="nulová",J170,0)</f>
        <v>0</v>
      </c>
      <c r="BJ170" s="16" t="s">
        <v>83</v>
      </c>
      <c r="BK170" s="194">
        <f t="shared" ref="BK170:BK175" si="19">ROUND(I170*H170,2)</f>
        <v>0</v>
      </c>
      <c r="BL170" s="16" t="s">
        <v>124</v>
      </c>
      <c r="BM170" s="193" t="s">
        <v>241</v>
      </c>
    </row>
    <row r="171" spans="1:65" s="2" customFormat="1" ht="24.2" customHeight="1">
      <c r="A171" s="33"/>
      <c r="B171" s="34"/>
      <c r="C171" s="181" t="s">
        <v>242</v>
      </c>
      <c r="D171" s="181" t="s">
        <v>120</v>
      </c>
      <c r="E171" s="182" t="s">
        <v>243</v>
      </c>
      <c r="F171" s="183" t="s">
        <v>244</v>
      </c>
      <c r="G171" s="184" t="s">
        <v>154</v>
      </c>
      <c r="H171" s="185">
        <v>46.5</v>
      </c>
      <c r="I171" s="186"/>
      <c r="J171" s="187">
        <f t="shared" si="10"/>
        <v>0</v>
      </c>
      <c r="K171" s="188"/>
      <c r="L171" s="38"/>
      <c r="M171" s="189" t="s">
        <v>1</v>
      </c>
      <c r="N171" s="190" t="s">
        <v>43</v>
      </c>
      <c r="O171" s="70"/>
      <c r="P171" s="191">
        <f t="shared" si="11"/>
        <v>0</v>
      </c>
      <c r="Q171" s="191">
        <v>0</v>
      </c>
      <c r="R171" s="191">
        <f t="shared" si="12"/>
        <v>0</v>
      </c>
      <c r="S171" s="191">
        <v>0</v>
      </c>
      <c r="T171" s="19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93" t="s">
        <v>124</v>
      </c>
      <c r="AT171" s="193" t="s">
        <v>120</v>
      </c>
      <c r="AU171" s="193" t="s">
        <v>85</v>
      </c>
      <c r="AY171" s="16" t="s">
        <v>118</v>
      </c>
      <c r="BE171" s="194">
        <f t="shared" si="14"/>
        <v>0</v>
      </c>
      <c r="BF171" s="194">
        <f t="shared" si="15"/>
        <v>0</v>
      </c>
      <c r="BG171" s="194">
        <f t="shared" si="16"/>
        <v>0</v>
      </c>
      <c r="BH171" s="194">
        <f t="shared" si="17"/>
        <v>0</v>
      </c>
      <c r="BI171" s="194">
        <f t="shared" si="18"/>
        <v>0</v>
      </c>
      <c r="BJ171" s="16" t="s">
        <v>83</v>
      </c>
      <c r="BK171" s="194">
        <f t="shared" si="19"/>
        <v>0</v>
      </c>
      <c r="BL171" s="16" t="s">
        <v>124</v>
      </c>
      <c r="BM171" s="193" t="s">
        <v>245</v>
      </c>
    </row>
    <row r="172" spans="1:65" s="2" customFormat="1" ht="24.2" customHeight="1">
      <c r="A172" s="33"/>
      <c r="B172" s="34"/>
      <c r="C172" s="181" t="s">
        <v>246</v>
      </c>
      <c r="D172" s="181" t="s">
        <v>120</v>
      </c>
      <c r="E172" s="182" t="s">
        <v>247</v>
      </c>
      <c r="F172" s="183" t="s">
        <v>248</v>
      </c>
      <c r="G172" s="184" t="s">
        <v>154</v>
      </c>
      <c r="H172" s="185">
        <v>65</v>
      </c>
      <c r="I172" s="186"/>
      <c r="J172" s="187">
        <f t="shared" si="10"/>
        <v>0</v>
      </c>
      <c r="K172" s="188"/>
      <c r="L172" s="38"/>
      <c r="M172" s="189" t="s">
        <v>1</v>
      </c>
      <c r="N172" s="190" t="s">
        <v>43</v>
      </c>
      <c r="O172" s="70"/>
      <c r="P172" s="191">
        <f t="shared" si="11"/>
        <v>0</v>
      </c>
      <c r="Q172" s="191">
        <v>0</v>
      </c>
      <c r="R172" s="191">
        <f t="shared" si="12"/>
        <v>0</v>
      </c>
      <c r="S172" s="191">
        <v>0</v>
      </c>
      <c r="T172" s="192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3" t="s">
        <v>124</v>
      </c>
      <c r="AT172" s="193" t="s">
        <v>120</v>
      </c>
      <c r="AU172" s="193" t="s">
        <v>85</v>
      </c>
      <c r="AY172" s="16" t="s">
        <v>118</v>
      </c>
      <c r="BE172" s="194">
        <f t="shared" si="14"/>
        <v>0</v>
      </c>
      <c r="BF172" s="194">
        <f t="shared" si="15"/>
        <v>0</v>
      </c>
      <c r="BG172" s="194">
        <f t="shared" si="16"/>
        <v>0</v>
      </c>
      <c r="BH172" s="194">
        <f t="shared" si="17"/>
        <v>0</v>
      </c>
      <c r="BI172" s="194">
        <f t="shared" si="18"/>
        <v>0</v>
      </c>
      <c r="BJ172" s="16" t="s">
        <v>83</v>
      </c>
      <c r="BK172" s="194">
        <f t="shared" si="19"/>
        <v>0</v>
      </c>
      <c r="BL172" s="16" t="s">
        <v>124</v>
      </c>
      <c r="BM172" s="193" t="s">
        <v>249</v>
      </c>
    </row>
    <row r="173" spans="1:65" s="2" customFormat="1" ht="24.2" customHeight="1">
      <c r="A173" s="33"/>
      <c r="B173" s="34"/>
      <c r="C173" s="181" t="s">
        <v>250</v>
      </c>
      <c r="D173" s="181" t="s">
        <v>120</v>
      </c>
      <c r="E173" s="182" t="s">
        <v>251</v>
      </c>
      <c r="F173" s="183" t="s">
        <v>252</v>
      </c>
      <c r="G173" s="184" t="s">
        <v>154</v>
      </c>
      <c r="H173" s="185">
        <v>2</v>
      </c>
      <c r="I173" s="186"/>
      <c r="J173" s="187">
        <f t="shared" si="10"/>
        <v>0</v>
      </c>
      <c r="K173" s="188"/>
      <c r="L173" s="38"/>
      <c r="M173" s="189" t="s">
        <v>1</v>
      </c>
      <c r="N173" s="190" t="s">
        <v>43</v>
      </c>
      <c r="O173" s="70"/>
      <c r="P173" s="191">
        <f t="shared" si="11"/>
        <v>0</v>
      </c>
      <c r="Q173" s="191">
        <v>0</v>
      </c>
      <c r="R173" s="191">
        <f t="shared" si="12"/>
        <v>0</v>
      </c>
      <c r="S173" s="191">
        <v>0</v>
      </c>
      <c r="T173" s="192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3" t="s">
        <v>124</v>
      </c>
      <c r="AT173" s="193" t="s">
        <v>120</v>
      </c>
      <c r="AU173" s="193" t="s">
        <v>85</v>
      </c>
      <c r="AY173" s="16" t="s">
        <v>118</v>
      </c>
      <c r="BE173" s="194">
        <f t="shared" si="14"/>
        <v>0</v>
      </c>
      <c r="BF173" s="194">
        <f t="shared" si="15"/>
        <v>0</v>
      </c>
      <c r="BG173" s="194">
        <f t="shared" si="16"/>
        <v>0</v>
      </c>
      <c r="BH173" s="194">
        <f t="shared" si="17"/>
        <v>0</v>
      </c>
      <c r="BI173" s="194">
        <f t="shared" si="18"/>
        <v>0</v>
      </c>
      <c r="BJ173" s="16" t="s">
        <v>83</v>
      </c>
      <c r="BK173" s="194">
        <f t="shared" si="19"/>
        <v>0</v>
      </c>
      <c r="BL173" s="16" t="s">
        <v>124</v>
      </c>
      <c r="BM173" s="193" t="s">
        <v>253</v>
      </c>
    </row>
    <row r="174" spans="1:65" s="2" customFormat="1" ht="37.9" customHeight="1">
      <c r="A174" s="33"/>
      <c r="B174" s="34"/>
      <c r="C174" s="181" t="s">
        <v>254</v>
      </c>
      <c r="D174" s="181" t="s">
        <v>120</v>
      </c>
      <c r="E174" s="182" t="s">
        <v>255</v>
      </c>
      <c r="F174" s="183" t="s">
        <v>256</v>
      </c>
      <c r="G174" s="184" t="s">
        <v>154</v>
      </c>
      <c r="H174" s="185">
        <v>30</v>
      </c>
      <c r="I174" s="186"/>
      <c r="J174" s="187">
        <f t="shared" si="10"/>
        <v>0</v>
      </c>
      <c r="K174" s="188"/>
      <c r="L174" s="38"/>
      <c r="M174" s="189" t="s">
        <v>1</v>
      </c>
      <c r="N174" s="190" t="s">
        <v>43</v>
      </c>
      <c r="O174" s="70"/>
      <c r="P174" s="191">
        <f t="shared" si="11"/>
        <v>0</v>
      </c>
      <c r="Q174" s="191">
        <v>0</v>
      </c>
      <c r="R174" s="191">
        <f t="shared" si="12"/>
        <v>0</v>
      </c>
      <c r="S174" s="191">
        <v>0</v>
      </c>
      <c r="T174" s="192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93" t="s">
        <v>124</v>
      </c>
      <c r="AT174" s="193" t="s">
        <v>120</v>
      </c>
      <c r="AU174" s="193" t="s">
        <v>85</v>
      </c>
      <c r="AY174" s="16" t="s">
        <v>118</v>
      </c>
      <c r="BE174" s="194">
        <f t="shared" si="14"/>
        <v>0</v>
      </c>
      <c r="BF174" s="194">
        <f t="shared" si="15"/>
        <v>0</v>
      </c>
      <c r="BG174" s="194">
        <f t="shared" si="16"/>
        <v>0</v>
      </c>
      <c r="BH174" s="194">
        <f t="shared" si="17"/>
        <v>0</v>
      </c>
      <c r="BI174" s="194">
        <f t="shared" si="18"/>
        <v>0</v>
      </c>
      <c r="BJ174" s="16" t="s">
        <v>83</v>
      </c>
      <c r="BK174" s="194">
        <f t="shared" si="19"/>
        <v>0</v>
      </c>
      <c r="BL174" s="16" t="s">
        <v>124</v>
      </c>
      <c r="BM174" s="193" t="s">
        <v>257</v>
      </c>
    </row>
    <row r="175" spans="1:65" s="2" customFormat="1" ht="37.9" customHeight="1">
      <c r="A175" s="33"/>
      <c r="B175" s="34"/>
      <c r="C175" s="181" t="s">
        <v>258</v>
      </c>
      <c r="D175" s="181" t="s">
        <v>120</v>
      </c>
      <c r="E175" s="182" t="s">
        <v>259</v>
      </c>
      <c r="F175" s="183" t="s">
        <v>260</v>
      </c>
      <c r="G175" s="184" t="s">
        <v>154</v>
      </c>
      <c r="H175" s="185">
        <v>0.373</v>
      </c>
      <c r="I175" s="186"/>
      <c r="J175" s="187">
        <f t="shared" si="10"/>
        <v>0</v>
      </c>
      <c r="K175" s="188"/>
      <c r="L175" s="38"/>
      <c r="M175" s="189" t="s">
        <v>1</v>
      </c>
      <c r="N175" s="190" t="s">
        <v>43</v>
      </c>
      <c r="O175" s="70"/>
      <c r="P175" s="191">
        <f t="shared" si="11"/>
        <v>0</v>
      </c>
      <c r="Q175" s="191">
        <v>0</v>
      </c>
      <c r="R175" s="191">
        <f t="shared" si="12"/>
        <v>0</v>
      </c>
      <c r="S175" s="191">
        <v>0</v>
      </c>
      <c r="T175" s="192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93" t="s">
        <v>124</v>
      </c>
      <c r="AT175" s="193" t="s">
        <v>120</v>
      </c>
      <c r="AU175" s="193" t="s">
        <v>85</v>
      </c>
      <c r="AY175" s="16" t="s">
        <v>118</v>
      </c>
      <c r="BE175" s="194">
        <f t="shared" si="14"/>
        <v>0</v>
      </c>
      <c r="BF175" s="194">
        <f t="shared" si="15"/>
        <v>0</v>
      </c>
      <c r="BG175" s="194">
        <f t="shared" si="16"/>
        <v>0</v>
      </c>
      <c r="BH175" s="194">
        <f t="shared" si="17"/>
        <v>0</v>
      </c>
      <c r="BI175" s="194">
        <f t="shared" si="18"/>
        <v>0</v>
      </c>
      <c r="BJ175" s="16" t="s">
        <v>83</v>
      </c>
      <c r="BK175" s="194">
        <f t="shared" si="19"/>
        <v>0</v>
      </c>
      <c r="BL175" s="16" t="s">
        <v>124</v>
      </c>
      <c r="BM175" s="193" t="s">
        <v>261</v>
      </c>
    </row>
    <row r="176" spans="1:65" s="13" customFormat="1" ht="11.25">
      <c r="B176" s="195"/>
      <c r="C176" s="196"/>
      <c r="D176" s="197" t="s">
        <v>126</v>
      </c>
      <c r="E176" s="198" t="s">
        <v>1</v>
      </c>
      <c r="F176" s="199" t="s">
        <v>262</v>
      </c>
      <c r="G176" s="196"/>
      <c r="H176" s="200">
        <v>0.373</v>
      </c>
      <c r="I176" s="201"/>
      <c r="J176" s="196"/>
      <c r="K176" s="196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126</v>
      </c>
      <c r="AU176" s="206" t="s">
        <v>85</v>
      </c>
      <c r="AV176" s="13" t="s">
        <v>85</v>
      </c>
      <c r="AW176" s="13" t="s">
        <v>34</v>
      </c>
      <c r="AX176" s="13" t="s">
        <v>78</v>
      </c>
      <c r="AY176" s="206" t="s">
        <v>118</v>
      </c>
    </row>
    <row r="177" spans="1:65" s="14" customFormat="1" ht="11.25">
      <c r="B177" s="207"/>
      <c r="C177" s="208"/>
      <c r="D177" s="197" t="s">
        <v>126</v>
      </c>
      <c r="E177" s="209" t="s">
        <v>1</v>
      </c>
      <c r="F177" s="210" t="s">
        <v>130</v>
      </c>
      <c r="G177" s="208"/>
      <c r="H177" s="211">
        <v>0.373</v>
      </c>
      <c r="I177" s="212"/>
      <c r="J177" s="208"/>
      <c r="K177" s="208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126</v>
      </c>
      <c r="AU177" s="217" t="s">
        <v>85</v>
      </c>
      <c r="AV177" s="14" t="s">
        <v>124</v>
      </c>
      <c r="AW177" s="14" t="s">
        <v>34</v>
      </c>
      <c r="AX177" s="14" t="s">
        <v>83</v>
      </c>
      <c r="AY177" s="217" t="s">
        <v>118</v>
      </c>
    </row>
    <row r="178" spans="1:65" s="2" customFormat="1" ht="24.2" customHeight="1">
      <c r="A178" s="33"/>
      <c r="B178" s="34"/>
      <c r="C178" s="181" t="s">
        <v>263</v>
      </c>
      <c r="D178" s="181" t="s">
        <v>120</v>
      </c>
      <c r="E178" s="182" t="s">
        <v>264</v>
      </c>
      <c r="F178" s="183" t="s">
        <v>265</v>
      </c>
      <c r="G178" s="184" t="s">
        <v>154</v>
      </c>
      <c r="H178" s="185">
        <v>30</v>
      </c>
      <c r="I178" s="186"/>
      <c r="J178" s="187">
        <f>ROUND(I178*H178,2)</f>
        <v>0</v>
      </c>
      <c r="K178" s="188"/>
      <c r="L178" s="38"/>
      <c r="M178" s="189" t="s">
        <v>1</v>
      </c>
      <c r="N178" s="190" t="s">
        <v>43</v>
      </c>
      <c r="O178" s="70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93" t="s">
        <v>124</v>
      </c>
      <c r="AT178" s="193" t="s">
        <v>120</v>
      </c>
      <c r="AU178" s="193" t="s">
        <v>85</v>
      </c>
      <c r="AY178" s="16" t="s">
        <v>118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6" t="s">
        <v>83</v>
      </c>
      <c r="BK178" s="194">
        <f>ROUND(I178*H178,2)</f>
        <v>0</v>
      </c>
      <c r="BL178" s="16" t="s">
        <v>124</v>
      </c>
      <c r="BM178" s="193" t="s">
        <v>266</v>
      </c>
    </row>
    <row r="179" spans="1:65" s="13" customFormat="1" ht="11.25">
      <c r="B179" s="195"/>
      <c r="C179" s="196"/>
      <c r="D179" s="197" t="s">
        <v>126</v>
      </c>
      <c r="E179" s="198" t="s">
        <v>1</v>
      </c>
      <c r="F179" s="199" t="s">
        <v>267</v>
      </c>
      <c r="G179" s="196"/>
      <c r="H179" s="200">
        <v>30</v>
      </c>
      <c r="I179" s="201"/>
      <c r="J179" s="196"/>
      <c r="K179" s="196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126</v>
      </c>
      <c r="AU179" s="206" t="s">
        <v>85</v>
      </c>
      <c r="AV179" s="13" t="s">
        <v>85</v>
      </c>
      <c r="AW179" s="13" t="s">
        <v>34</v>
      </c>
      <c r="AX179" s="13" t="s">
        <v>78</v>
      </c>
      <c r="AY179" s="206" t="s">
        <v>118</v>
      </c>
    </row>
    <row r="180" spans="1:65" s="14" customFormat="1" ht="11.25">
      <c r="B180" s="207"/>
      <c r="C180" s="208"/>
      <c r="D180" s="197" t="s">
        <v>126</v>
      </c>
      <c r="E180" s="209" t="s">
        <v>1</v>
      </c>
      <c r="F180" s="210" t="s">
        <v>130</v>
      </c>
      <c r="G180" s="208"/>
      <c r="H180" s="211">
        <v>30</v>
      </c>
      <c r="I180" s="212"/>
      <c r="J180" s="208"/>
      <c r="K180" s="208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126</v>
      </c>
      <c r="AU180" s="217" t="s">
        <v>85</v>
      </c>
      <c r="AV180" s="14" t="s">
        <v>124</v>
      </c>
      <c r="AW180" s="14" t="s">
        <v>34</v>
      </c>
      <c r="AX180" s="14" t="s">
        <v>83</v>
      </c>
      <c r="AY180" s="217" t="s">
        <v>118</v>
      </c>
    </row>
    <row r="181" spans="1:65" s="2" customFormat="1" ht="49.15" customHeight="1">
      <c r="A181" s="33"/>
      <c r="B181" s="34"/>
      <c r="C181" s="181" t="s">
        <v>268</v>
      </c>
      <c r="D181" s="181" t="s">
        <v>120</v>
      </c>
      <c r="E181" s="182" t="s">
        <v>269</v>
      </c>
      <c r="F181" s="183" t="s">
        <v>270</v>
      </c>
      <c r="G181" s="184" t="s">
        <v>154</v>
      </c>
      <c r="H181" s="185">
        <v>0.6</v>
      </c>
      <c r="I181" s="186"/>
      <c r="J181" s="187">
        <f>ROUND(I181*H181,2)</f>
        <v>0</v>
      </c>
      <c r="K181" s="188"/>
      <c r="L181" s="38"/>
      <c r="M181" s="189" t="s">
        <v>1</v>
      </c>
      <c r="N181" s="190" t="s">
        <v>43</v>
      </c>
      <c r="O181" s="70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3" t="s">
        <v>124</v>
      </c>
      <c r="AT181" s="193" t="s">
        <v>120</v>
      </c>
      <c r="AU181" s="193" t="s">
        <v>85</v>
      </c>
      <c r="AY181" s="16" t="s">
        <v>118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6" t="s">
        <v>83</v>
      </c>
      <c r="BK181" s="194">
        <f>ROUND(I181*H181,2)</f>
        <v>0</v>
      </c>
      <c r="BL181" s="16" t="s">
        <v>124</v>
      </c>
      <c r="BM181" s="193" t="s">
        <v>271</v>
      </c>
    </row>
    <row r="182" spans="1:65" s="2" customFormat="1" ht="37.9" customHeight="1">
      <c r="A182" s="33"/>
      <c r="B182" s="34"/>
      <c r="C182" s="181" t="s">
        <v>272</v>
      </c>
      <c r="D182" s="181" t="s">
        <v>120</v>
      </c>
      <c r="E182" s="182" t="s">
        <v>273</v>
      </c>
      <c r="F182" s="183" t="s">
        <v>274</v>
      </c>
      <c r="G182" s="184" t="s">
        <v>154</v>
      </c>
      <c r="H182" s="185">
        <v>88.245000000000005</v>
      </c>
      <c r="I182" s="186"/>
      <c r="J182" s="187">
        <f>ROUND(I182*H182,2)</f>
        <v>0</v>
      </c>
      <c r="K182" s="188"/>
      <c r="L182" s="38"/>
      <c r="M182" s="189" t="s">
        <v>1</v>
      </c>
      <c r="N182" s="190" t="s">
        <v>43</v>
      </c>
      <c r="O182" s="70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93" t="s">
        <v>124</v>
      </c>
      <c r="AT182" s="193" t="s">
        <v>120</v>
      </c>
      <c r="AU182" s="193" t="s">
        <v>85</v>
      </c>
      <c r="AY182" s="16" t="s">
        <v>118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6" t="s">
        <v>83</v>
      </c>
      <c r="BK182" s="194">
        <f>ROUND(I182*H182,2)</f>
        <v>0</v>
      </c>
      <c r="BL182" s="16" t="s">
        <v>124</v>
      </c>
      <c r="BM182" s="193" t="s">
        <v>275</v>
      </c>
    </row>
    <row r="183" spans="1:65" s="2" customFormat="1" ht="37.9" customHeight="1">
      <c r="A183" s="33"/>
      <c r="B183" s="34"/>
      <c r="C183" s="181" t="s">
        <v>276</v>
      </c>
      <c r="D183" s="181" t="s">
        <v>120</v>
      </c>
      <c r="E183" s="182" t="s">
        <v>277</v>
      </c>
      <c r="F183" s="183" t="s">
        <v>278</v>
      </c>
      <c r="G183" s="184" t="s">
        <v>154</v>
      </c>
      <c r="H183" s="185">
        <v>169.71799999999999</v>
      </c>
      <c r="I183" s="186"/>
      <c r="J183" s="187">
        <f>ROUND(I183*H183,2)</f>
        <v>0</v>
      </c>
      <c r="K183" s="188"/>
      <c r="L183" s="38"/>
      <c r="M183" s="189" t="s">
        <v>1</v>
      </c>
      <c r="N183" s="190" t="s">
        <v>43</v>
      </c>
      <c r="O183" s="70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3" t="s">
        <v>124</v>
      </c>
      <c r="AT183" s="193" t="s">
        <v>120</v>
      </c>
      <c r="AU183" s="193" t="s">
        <v>85</v>
      </c>
      <c r="AY183" s="16" t="s">
        <v>118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6" t="s">
        <v>83</v>
      </c>
      <c r="BK183" s="194">
        <f>ROUND(I183*H183,2)</f>
        <v>0</v>
      </c>
      <c r="BL183" s="16" t="s">
        <v>124</v>
      </c>
      <c r="BM183" s="193" t="s">
        <v>279</v>
      </c>
    </row>
    <row r="184" spans="1:65" s="13" customFormat="1" ht="11.25">
      <c r="B184" s="195"/>
      <c r="C184" s="196"/>
      <c r="D184" s="197" t="s">
        <v>126</v>
      </c>
      <c r="E184" s="198" t="s">
        <v>1</v>
      </c>
      <c r="F184" s="199" t="s">
        <v>280</v>
      </c>
      <c r="G184" s="196"/>
      <c r="H184" s="200">
        <v>442.27199999999999</v>
      </c>
      <c r="I184" s="201"/>
      <c r="J184" s="196"/>
      <c r="K184" s="196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126</v>
      </c>
      <c r="AU184" s="206" t="s">
        <v>85</v>
      </c>
      <c r="AV184" s="13" t="s">
        <v>85</v>
      </c>
      <c r="AW184" s="13" t="s">
        <v>34</v>
      </c>
      <c r="AX184" s="13" t="s">
        <v>78</v>
      </c>
      <c r="AY184" s="206" t="s">
        <v>118</v>
      </c>
    </row>
    <row r="185" spans="1:65" s="13" customFormat="1" ht="11.25">
      <c r="B185" s="195"/>
      <c r="C185" s="196"/>
      <c r="D185" s="197" t="s">
        <v>126</v>
      </c>
      <c r="E185" s="198" t="s">
        <v>1</v>
      </c>
      <c r="F185" s="199" t="s">
        <v>281</v>
      </c>
      <c r="G185" s="196"/>
      <c r="H185" s="200">
        <v>169.71799999999999</v>
      </c>
      <c r="I185" s="201"/>
      <c r="J185" s="196"/>
      <c r="K185" s="196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126</v>
      </c>
      <c r="AU185" s="206" t="s">
        <v>85</v>
      </c>
      <c r="AV185" s="13" t="s">
        <v>85</v>
      </c>
      <c r="AW185" s="13" t="s">
        <v>34</v>
      </c>
      <c r="AX185" s="13" t="s">
        <v>83</v>
      </c>
      <c r="AY185" s="206" t="s">
        <v>118</v>
      </c>
    </row>
    <row r="186" spans="1:65" s="12" customFormat="1" ht="25.9" customHeight="1">
      <c r="B186" s="165"/>
      <c r="C186" s="166"/>
      <c r="D186" s="167" t="s">
        <v>77</v>
      </c>
      <c r="E186" s="168" t="s">
        <v>282</v>
      </c>
      <c r="F186" s="168" t="s">
        <v>283</v>
      </c>
      <c r="G186" s="166"/>
      <c r="H186" s="166"/>
      <c r="I186" s="169"/>
      <c r="J186" s="170">
        <f>BK186</f>
        <v>0</v>
      </c>
      <c r="K186" s="166"/>
      <c r="L186" s="171"/>
      <c r="M186" s="172"/>
      <c r="N186" s="173"/>
      <c r="O186" s="173"/>
      <c r="P186" s="174">
        <f>P187+P190</f>
        <v>0</v>
      </c>
      <c r="Q186" s="173"/>
      <c r="R186" s="174">
        <f>R187+R190</f>
        <v>4.2500000000000003E-3</v>
      </c>
      <c r="S186" s="173"/>
      <c r="T186" s="175">
        <f>T187+T190</f>
        <v>0.37337999999999999</v>
      </c>
      <c r="AR186" s="176" t="s">
        <v>85</v>
      </c>
      <c r="AT186" s="177" t="s">
        <v>77</v>
      </c>
      <c r="AU186" s="177" t="s">
        <v>78</v>
      </c>
      <c r="AY186" s="176" t="s">
        <v>118</v>
      </c>
      <c r="BK186" s="178">
        <f>BK187+BK190</f>
        <v>0</v>
      </c>
    </row>
    <row r="187" spans="1:65" s="12" customFormat="1" ht="22.9" customHeight="1">
      <c r="B187" s="165"/>
      <c r="C187" s="166"/>
      <c r="D187" s="167" t="s">
        <v>77</v>
      </c>
      <c r="E187" s="179" t="s">
        <v>284</v>
      </c>
      <c r="F187" s="179" t="s">
        <v>285</v>
      </c>
      <c r="G187" s="166"/>
      <c r="H187" s="166"/>
      <c r="I187" s="169"/>
      <c r="J187" s="180">
        <f>BK187</f>
        <v>0</v>
      </c>
      <c r="K187" s="166"/>
      <c r="L187" s="171"/>
      <c r="M187" s="172"/>
      <c r="N187" s="173"/>
      <c r="O187" s="173"/>
      <c r="P187" s="174">
        <f>SUM(P188:P189)</f>
        <v>0</v>
      </c>
      <c r="Q187" s="173"/>
      <c r="R187" s="174">
        <f>SUM(R188:R189)</f>
        <v>4.2000000000000006E-3</v>
      </c>
      <c r="S187" s="173"/>
      <c r="T187" s="175">
        <f>SUM(T188:T189)</f>
        <v>0.37337999999999999</v>
      </c>
      <c r="AR187" s="176" t="s">
        <v>85</v>
      </c>
      <c r="AT187" s="177" t="s">
        <v>77</v>
      </c>
      <c r="AU187" s="177" t="s">
        <v>83</v>
      </c>
      <c r="AY187" s="176" t="s">
        <v>118</v>
      </c>
      <c r="BK187" s="178">
        <f>SUM(BK188:BK189)</f>
        <v>0</v>
      </c>
    </row>
    <row r="188" spans="1:65" s="2" customFormat="1" ht="24.2" customHeight="1">
      <c r="A188" s="33"/>
      <c r="B188" s="34"/>
      <c r="C188" s="181" t="s">
        <v>286</v>
      </c>
      <c r="D188" s="181" t="s">
        <v>120</v>
      </c>
      <c r="E188" s="182" t="s">
        <v>287</v>
      </c>
      <c r="F188" s="183" t="s">
        <v>288</v>
      </c>
      <c r="G188" s="184" t="s">
        <v>123</v>
      </c>
      <c r="H188" s="185">
        <v>21</v>
      </c>
      <c r="I188" s="186"/>
      <c r="J188" s="187">
        <f>ROUND(I188*H188,2)</f>
        <v>0</v>
      </c>
      <c r="K188" s="188"/>
      <c r="L188" s="38"/>
      <c r="M188" s="189" t="s">
        <v>1</v>
      </c>
      <c r="N188" s="190" t="s">
        <v>43</v>
      </c>
      <c r="O188" s="70"/>
      <c r="P188" s="191">
        <f>O188*H188</f>
        <v>0</v>
      </c>
      <c r="Q188" s="191">
        <v>2.0000000000000001E-4</v>
      </c>
      <c r="R188" s="191">
        <f>Q188*H188</f>
        <v>4.2000000000000006E-3</v>
      </c>
      <c r="S188" s="191">
        <v>1.7780000000000001E-2</v>
      </c>
      <c r="T188" s="192">
        <f>S188*H188</f>
        <v>0.37337999999999999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3" t="s">
        <v>191</v>
      </c>
      <c r="AT188" s="193" t="s">
        <v>120</v>
      </c>
      <c r="AU188" s="193" t="s">
        <v>85</v>
      </c>
      <c r="AY188" s="16" t="s">
        <v>118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6" t="s">
        <v>83</v>
      </c>
      <c r="BK188" s="194">
        <f>ROUND(I188*H188,2)</f>
        <v>0</v>
      </c>
      <c r="BL188" s="16" t="s">
        <v>191</v>
      </c>
      <c r="BM188" s="193" t="s">
        <v>289</v>
      </c>
    </row>
    <row r="189" spans="1:65" s="13" customFormat="1" ht="11.25">
      <c r="B189" s="195"/>
      <c r="C189" s="196"/>
      <c r="D189" s="197" t="s">
        <v>126</v>
      </c>
      <c r="E189" s="198" t="s">
        <v>1</v>
      </c>
      <c r="F189" s="199" t="s">
        <v>290</v>
      </c>
      <c r="G189" s="196"/>
      <c r="H189" s="200">
        <v>21</v>
      </c>
      <c r="I189" s="201"/>
      <c r="J189" s="196"/>
      <c r="K189" s="196"/>
      <c r="L189" s="202"/>
      <c r="M189" s="203"/>
      <c r="N189" s="204"/>
      <c r="O189" s="204"/>
      <c r="P189" s="204"/>
      <c r="Q189" s="204"/>
      <c r="R189" s="204"/>
      <c r="S189" s="204"/>
      <c r="T189" s="205"/>
      <c r="AT189" s="206" t="s">
        <v>126</v>
      </c>
      <c r="AU189" s="206" t="s">
        <v>85</v>
      </c>
      <c r="AV189" s="13" t="s">
        <v>85</v>
      </c>
      <c r="AW189" s="13" t="s">
        <v>34</v>
      </c>
      <c r="AX189" s="13" t="s">
        <v>83</v>
      </c>
      <c r="AY189" s="206" t="s">
        <v>118</v>
      </c>
    </row>
    <row r="190" spans="1:65" s="12" customFormat="1" ht="22.9" customHeight="1">
      <c r="B190" s="165"/>
      <c r="C190" s="166"/>
      <c r="D190" s="167" t="s">
        <v>77</v>
      </c>
      <c r="E190" s="179" t="s">
        <v>291</v>
      </c>
      <c r="F190" s="179" t="s">
        <v>292</v>
      </c>
      <c r="G190" s="166"/>
      <c r="H190" s="166"/>
      <c r="I190" s="169"/>
      <c r="J190" s="180">
        <f>BK190</f>
        <v>0</v>
      </c>
      <c r="K190" s="166"/>
      <c r="L190" s="171"/>
      <c r="M190" s="172"/>
      <c r="N190" s="173"/>
      <c r="O190" s="173"/>
      <c r="P190" s="174">
        <f>P191</f>
        <v>0</v>
      </c>
      <c r="Q190" s="173"/>
      <c r="R190" s="174">
        <f>R191</f>
        <v>5.0000000000000002E-5</v>
      </c>
      <c r="S190" s="173"/>
      <c r="T190" s="175">
        <f>T191</f>
        <v>0</v>
      </c>
      <c r="AR190" s="176" t="s">
        <v>85</v>
      </c>
      <c r="AT190" s="177" t="s">
        <v>77</v>
      </c>
      <c r="AU190" s="177" t="s">
        <v>83</v>
      </c>
      <c r="AY190" s="176" t="s">
        <v>118</v>
      </c>
      <c r="BK190" s="178">
        <f>BK191</f>
        <v>0</v>
      </c>
    </row>
    <row r="191" spans="1:65" s="2" customFormat="1" ht="24.2" customHeight="1">
      <c r="A191" s="33"/>
      <c r="B191" s="34"/>
      <c r="C191" s="181" t="s">
        <v>293</v>
      </c>
      <c r="D191" s="181" t="s">
        <v>120</v>
      </c>
      <c r="E191" s="182" t="s">
        <v>294</v>
      </c>
      <c r="F191" s="183" t="s">
        <v>295</v>
      </c>
      <c r="G191" s="184" t="s">
        <v>179</v>
      </c>
      <c r="H191" s="185">
        <v>1</v>
      </c>
      <c r="I191" s="186"/>
      <c r="J191" s="187">
        <f>ROUND(I191*H191,2)</f>
        <v>0</v>
      </c>
      <c r="K191" s="188"/>
      <c r="L191" s="38"/>
      <c r="M191" s="189" t="s">
        <v>1</v>
      </c>
      <c r="N191" s="190" t="s">
        <v>43</v>
      </c>
      <c r="O191" s="70"/>
      <c r="P191" s="191">
        <f>O191*H191</f>
        <v>0</v>
      </c>
      <c r="Q191" s="191">
        <v>5.0000000000000002E-5</v>
      </c>
      <c r="R191" s="191">
        <f>Q191*H191</f>
        <v>5.0000000000000002E-5</v>
      </c>
      <c r="S191" s="191">
        <v>0</v>
      </c>
      <c r="T191" s="19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93" t="s">
        <v>191</v>
      </c>
      <c r="AT191" s="193" t="s">
        <v>120</v>
      </c>
      <c r="AU191" s="193" t="s">
        <v>85</v>
      </c>
      <c r="AY191" s="16" t="s">
        <v>118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6" t="s">
        <v>83</v>
      </c>
      <c r="BK191" s="194">
        <f>ROUND(I191*H191,2)</f>
        <v>0</v>
      </c>
      <c r="BL191" s="16" t="s">
        <v>191</v>
      </c>
      <c r="BM191" s="193" t="s">
        <v>296</v>
      </c>
    </row>
    <row r="192" spans="1:65" s="12" customFormat="1" ht="25.9" customHeight="1">
      <c r="B192" s="165"/>
      <c r="C192" s="166"/>
      <c r="D192" s="167" t="s">
        <v>77</v>
      </c>
      <c r="E192" s="168" t="s">
        <v>297</v>
      </c>
      <c r="F192" s="168" t="s">
        <v>298</v>
      </c>
      <c r="G192" s="166"/>
      <c r="H192" s="166"/>
      <c r="I192" s="169"/>
      <c r="J192" s="170">
        <f>BK192</f>
        <v>0</v>
      </c>
      <c r="K192" s="166"/>
      <c r="L192" s="171"/>
      <c r="M192" s="172"/>
      <c r="N192" s="173"/>
      <c r="O192" s="173"/>
      <c r="P192" s="174">
        <f>P193+P195+P198</f>
        <v>0</v>
      </c>
      <c r="Q192" s="173"/>
      <c r="R192" s="174">
        <f>R193+R195+R198</f>
        <v>0</v>
      </c>
      <c r="S192" s="173"/>
      <c r="T192" s="175">
        <f>T193+T195+T198</f>
        <v>0</v>
      </c>
      <c r="AR192" s="176" t="s">
        <v>142</v>
      </c>
      <c r="AT192" s="177" t="s">
        <v>77</v>
      </c>
      <c r="AU192" s="177" t="s">
        <v>78</v>
      </c>
      <c r="AY192" s="176" t="s">
        <v>118</v>
      </c>
      <c r="BK192" s="178">
        <f>BK193+BK195+BK198</f>
        <v>0</v>
      </c>
    </row>
    <row r="193" spans="1:65" s="12" customFormat="1" ht="22.9" customHeight="1">
      <c r="B193" s="165"/>
      <c r="C193" s="166"/>
      <c r="D193" s="167" t="s">
        <v>77</v>
      </c>
      <c r="E193" s="179" t="s">
        <v>299</v>
      </c>
      <c r="F193" s="179" t="s">
        <v>300</v>
      </c>
      <c r="G193" s="166"/>
      <c r="H193" s="166"/>
      <c r="I193" s="169"/>
      <c r="J193" s="180">
        <f>BK193</f>
        <v>0</v>
      </c>
      <c r="K193" s="166"/>
      <c r="L193" s="171"/>
      <c r="M193" s="172"/>
      <c r="N193" s="173"/>
      <c r="O193" s="173"/>
      <c r="P193" s="174">
        <f>P194</f>
        <v>0</v>
      </c>
      <c r="Q193" s="173"/>
      <c r="R193" s="174">
        <f>R194</f>
        <v>0</v>
      </c>
      <c r="S193" s="173"/>
      <c r="T193" s="175">
        <f>T194</f>
        <v>0</v>
      </c>
      <c r="AR193" s="176" t="s">
        <v>142</v>
      </c>
      <c r="AT193" s="177" t="s">
        <v>77</v>
      </c>
      <c r="AU193" s="177" t="s">
        <v>83</v>
      </c>
      <c r="AY193" s="176" t="s">
        <v>118</v>
      </c>
      <c r="BK193" s="178">
        <f>BK194</f>
        <v>0</v>
      </c>
    </row>
    <row r="194" spans="1:65" s="2" customFormat="1" ht="14.45" customHeight="1">
      <c r="A194" s="33"/>
      <c r="B194" s="34"/>
      <c r="C194" s="181" t="s">
        <v>301</v>
      </c>
      <c r="D194" s="181" t="s">
        <v>120</v>
      </c>
      <c r="E194" s="182" t="s">
        <v>302</v>
      </c>
      <c r="F194" s="183" t="s">
        <v>303</v>
      </c>
      <c r="G194" s="184" t="s">
        <v>304</v>
      </c>
      <c r="H194" s="185">
        <v>1</v>
      </c>
      <c r="I194" s="186"/>
      <c r="J194" s="187">
        <f>ROUND(I194*H194,2)</f>
        <v>0</v>
      </c>
      <c r="K194" s="188"/>
      <c r="L194" s="38"/>
      <c r="M194" s="189" t="s">
        <v>1</v>
      </c>
      <c r="N194" s="190" t="s">
        <v>43</v>
      </c>
      <c r="O194" s="70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93" t="s">
        <v>305</v>
      </c>
      <c r="AT194" s="193" t="s">
        <v>120</v>
      </c>
      <c r="AU194" s="193" t="s">
        <v>85</v>
      </c>
      <c r="AY194" s="16" t="s">
        <v>118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6" t="s">
        <v>83</v>
      </c>
      <c r="BK194" s="194">
        <f>ROUND(I194*H194,2)</f>
        <v>0</v>
      </c>
      <c r="BL194" s="16" t="s">
        <v>305</v>
      </c>
      <c r="BM194" s="193" t="s">
        <v>306</v>
      </c>
    </row>
    <row r="195" spans="1:65" s="12" customFormat="1" ht="22.9" customHeight="1">
      <c r="B195" s="165"/>
      <c r="C195" s="166"/>
      <c r="D195" s="167" t="s">
        <v>77</v>
      </c>
      <c r="E195" s="179" t="s">
        <v>307</v>
      </c>
      <c r="F195" s="179" t="s">
        <v>308</v>
      </c>
      <c r="G195" s="166"/>
      <c r="H195" s="166"/>
      <c r="I195" s="169"/>
      <c r="J195" s="180">
        <f>BK195</f>
        <v>0</v>
      </c>
      <c r="K195" s="166"/>
      <c r="L195" s="171"/>
      <c r="M195" s="172"/>
      <c r="N195" s="173"/>
      <c r="O195" s="173"/>
      <c r="P195" s="174">
        <f>SUM(P196:P197)</f>
        <v>0</v>
      </c>
      <c r="Q195" s="173"/>
      <c r="R195" s="174">
        <f>SUM(R196:R197)</f>
        <v>0</v>
      </c>
      <c r="S195" s="173"/>
      <c r="T195" s="175">
        <f>SUM(T196:T197)</f>
        <v>0</v>
      </c>
      <c r="AR195" s="176" t="s">
        <v>142</v>
      </c>
      <c r="AT195" s="177" t="s">
        <v>77</v>
      </c>
      <c r="AU195" s="177" t="s">
        <v>83</v>
      </c>
      <c r="AY195" s="176" t="s">
        <v>118</v>
      </c>
      <c r="BK195" s="178">
        <f>SUM(BK196:BK197)</f>
        <v>0</v>
      </c>
    </row>
    <row r="196" spans="1:65" s="2" customFormat="1" ht="49.15" customHeight="1">
      <c r="A196" s="33"/>
      <c r="B196" s="34"/>
      <c r="C196" s="181" t="s">
        <v>309</v>
      </c>
      <c r="D196" s="181" t="s">
        <v>120</v>
      </c>
      <c r="E196" s="182" t="s">
        <v>310</v>
      </c>
      <c r="F196" s="183" t="s">
        <v>311</v>
      </c>
      <c r="G196" s="184" t="s">
        <v>179</v>
      </c>
      <c r="H196" s="185">
        <v>1</v>
      </c>
      <c r="I196" s="186"/>
      <c r="J196" s="187">
        <f>ROUND(I196*H196,2)</f>
        <v>0</v>
      </c>
      <c r="K196" s="188"/>
      <c r="L196" s="38"/>
      <c r="M196" s="189" t="s">
        <v>1</v>
      </c>
      <c r="N196" s="190" t="s">
        <v>43</v>
      </c>
      <c r="O196" s="70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3" t="s">
        <v>305</v>
      </c>
      <c r="AT196" s="193" t="s">
        <v>120</v>
      </c>
      <c r="AU196" s="193" t="s">
        <v>85</v>
      </c>
      <c r="AY196" s="16" t="s">
        <v>118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6" t="s">
        <v>83</v>
      </c>
      <c r="BK196" s="194">
        <f>ROUND(I196*H196,2)</f>
        <v>0</v>
      </c>
      <c r="BL196" s="16" t="s">
        <v>305</v>
      </c>
      <c r="BM196" s="193" t="s">
        <v>312</v>
      </c>
    </row>
    <row r="197" spans="1:65" s="2" customFormat="1" ht="37.9" customHeight="1">
      <c r="A197" s="33"/>
      <c r="B197" s="34"/>
      <c r="C197" s="181" t="s">
        <v>313</v>
      </c>
      <c r="D197" s="181" t="s">
        <v>120</v>
      </c>
      <c r="E197" s="182" t="s">
        <v>314</v>
      </c>
      <c r="F197" s="183" t="s">
        <v>315</v>
      </c>
      <c r="G197" s="184" t="s">
        <v>179</v>
      </c>
      <c r="H197" s="185">
        <v>1</v>
      </c>
      <c r="I197" s="186"/>
      <c r="J197" s="187">
        <f>ROUND(I197*H197,2)</f>
        <v>0</v>
      </c>
      <c r="K197" s="188"/>
      <c r="L197" s="38"/>
      <c r="M197" s="189" t="s">
        <v>1</v>
      </c>
      <c r="N197" s="190" t="s">
        <v>43</v>
      </c>
      <c r="O197" s="70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93" t="s">
        <v>305</v>
      </c>
      <c r="AT197" s="193" t="s">
        <v>120</v>
      </c>
      <c r="AU197" s="193" t="s">
        <v>85</v>
      </c>
      <c r="AY197" s="16" t="s">
        <v>118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6" t="s">
        <v>83</v>
      </c>
      <c r="BK197" s="194">
        <f>ROUND(I197*H197,2)</f>
        <v>0</v>
      </c>
      <c r="BL197" s="16" t="s">
        <v>305</v>
      </c>
      <c r="BM197" s="193" t="s">
        <v>316</v>
      </c>
    </row>
    <row r="198" spans="1:65" s="12" customFormat="1" ht="22.9" customHeight="1">
      <c r="B198" s="165"/>
      <c r="C198" s="166"/>
      <c r="D198" s="167" t="s">
        <v>77</v>
      </c>
      <c r="E198" s="179" t="s">
        <v>317</v>
      </c>
      <c r="F198" s="179" t="s">
        <v>318</v>
      </c>
      <c r="G198" s="166"/>
      <c r="H198" s="166"/>
      <c r="I198" s="169"/>
      <c r="J198" s="180">
        <f>BK198</f>
        <v>0</v>
      </c>
      <c r="K198" s="166"/>
      <c r="L198" s="171"/>
      <c r="M198" s="172"/>
      <c r="N198" s="173"/>
      <c r="O198" s="173"/>
      <c r="P198" s="174">
        <f>P199</f>
        <v>0</v>
      </c>
      <c r="Q198" s="173"/>
      <c r="R198" s="174">
        <f>R199</f>
        <v>0</v>
      </c>
      <c r="S198" s="173"/>
      <c r="T198" s="175">
        <f>T199</f>
        <v>0</v>
      </c>
      <c r="AR198" s="176" t="s">
        <v>142</v>
      </c>
      <c r="AT198" s="177" t="s">
        <v>77</v>
      </c>
      <c r="AU198" s="177" t="s">
        <v>83</v>
      </c>
      <c r="AY198" s="176" t="s">
        <v>118</v>
      </c>
      <c r="BK198" s="178">
        <f>BK199</f>
        <v>0</v>
      </c>
    </row>
    <row r="199" spans="1:65" s="2" customFormat="1" ht="37.9" customHeight="1">
      <c r="A199" s="33"/>
      <c r="B199" s="34"/>
      <c r="C199" s="181" t="s">
        <v>319</v>
      </c>
      <c r="D199" s="181" t="s">
        <v>120</v>
      </c>
      <c r="E199" s="182" t="s">
        <v>320</v>
      </c>
      <c r="F199" s="183" t="s">
        <v>321</v>
      </c>
      <c r="G199" s="184" t="s">
        <v>179</v>
      </c>
      <c r="H199" s="185">
        <v>1</v>
      </c>
      <c r="I199" s="186"/>
      <c r="J199" s="187">
        <f>ROUND(I199*H199,2)</f>
        <v>0</v>
      </c>
      <c r="K199" s="188"/>
      <c r="L199" s="38"/>
      <c r="M199" s="229" t="s">
        <v>1</v>
      </c>
      <c r="N199" s="230" t="s">
        <v>43</v>
      </c>
      <c r="O199" s="231"/>
      <c r="P199" s="232">
        <f>O199*H199</f>
        <v>0</v>
      </c>
      <c r="Q199" s="232">
        <v>0</v>
      </c>
      <c r="R199" s="232">
        <f>Q199*H199</f>
        <v>0</v>
      </c>
      <c r="S199" s="232">
        <v>0</v>
      </c>
      <c r="T199" s="233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3" t="s">
        <v>305</v>
      </c>
      <c r="AT199" s="193" t="s">
        <v>120</v>
      </c>
      <c r="AU199" s="193" t="s">
        <v>85</v>
      </c>
      <c r="AY199" s="16" t="s">
        <v>118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6" t="s">
        <v>83</v>
      </c>
      <c r="BK199" s="194">
        <f>ROUND(I199*H199,2)</f>
        <v>0</v>
      </c>
      <c r="BL199" s="16" t="s">
        <v>305</v>
      </c>
      <c r="BM199" s="193" t="s">
        <v>322</v>
      </c>
    </row>
    <row r="200" spans="1:65" s="2" customFormat="1" ht="6.95" customHeight="1">
      <c r="A200" s="3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38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sheetProtection algorithmName="SHA-512" hashValue="O4wTaHZvLLAQg0awrcb8tmhwbqN72bbXFivDd9XWZJ93D1nK4wYz9WlduvpylI8+Ze7oN5uhKgYi4iNylYYOKg==" saltValue="oBKZd6zsVJ0qUaznj11a25ItxwrjqETAoDKCTpv/e4vrcvvX4mUeuS871eT/LRKhhEaC5UBsEEFCRWloyaHHiw==" spinCount="100000" sheet="1" objects="1" scenarios="1" formatColumns="0" formatRows="0" autoFilter="0"/>
  <autoFilter ref="C122:K199"/>
  <mergeCells count="6">
    <mergeCell ref="L2:V2"/>
    <mergeCell ref="E7:H7"/>
    <mergeCell ref="E16:H16"/>
    <mergeCell ref="E25:H25"/>
    <mergeCell ref="E85:H85"/>
    <mergeCell ref="E115:H11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14 - Odstraňování postrad...</vt:lpstr>
      <vt:lpstr>'14 - Odstraňování postrad...'!Názvy_tisku</vt:lpstr>
      <vt:lpstr>'Rekapitulace stavby'!Názvy_tisku</vt:lpstr>
      <vt:lpstr>'14 - Odstraňování postrad...'!Oblast_tisku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Malý Lukáš</cp:lastModifiedBy>
  <cp:lastPrinted>2020-08-03T06:08:58Z</cp:lastPrinted>
  <dcterms:created xsi:type="dcterms:W3CDTF">2020-08-03T06:07:53Z</dcterms:created>
  <dcterms:modified xsi:type="dcterms:W3CDTF">2020-08-03T06:09:05Z</dcterms:modified>
</cp:coreProperties>
</file>